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徳島県小学生バドミントン連盟\事務局年度別データ\事務局令和４年度\小学生連盟\大会関係\試合\県内\ジュニアオープン\新しいフォルダー\"/>
    </mc:Choice>
  </mc:AlternateContent>
  <xr:revisionPtr revIDLastSave="0" documentId="13_ncr:1_{ABFE481B-9915-4AE1-B306-6D2942ECFA75}" xr6:coauthVersionLast="47" xr6:coauthVersionMax="47" xr10:uidLastSave="{00000000-0000-0000-0000-000000000000}"/>
  <workbookProtection workbookPassword="CC7F" lockStructure="1"/>
  <bookViews>
    <workbookView xWindow="0" yWindow="0" windowWidth="20490" windowHeight="10920" xr2:uid="{00000000-000D-0000-FFFF-FFFF00000000}"/>
  </bookViews>
  <sheets>
    <sheet name="参加者リスト" sheetId="2" r:id="rId1"/>
    <sheet name="男子シングルス" sheetId="3" r:id="rId2"/>
    <sheet name="女子シングルス" sheetId="8" r:id="rId3"/>
    <sheet name="確認表" sheetId="12" r:id="rId4"/>
    <sheet name="アサミ用参加会員名簿" sheetId="13" state="hidden" r:id="rId5"/>
  </sheets>
  <definedNames>
    <definedName name="アサミ名簿">参加者リスト!$A$13:$F$92</definedName>
    <definedName name="一覧女子">確認表!$H$2:$L$76</definedName>
    <definedName name="一覧男子">確認表!$B$2:$F$76</definedName>
    <definedName name="確認用">確認表!$M$2:$T$82</definedName>
    <definedName name="女子リスト">参加者リスト!$I$13:$N$52</definedName>
    <definedName name="男子リスト">参加者リスト!$B$13:$G$52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8" l="1"/>
  <c r="B2" i="3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16" i="2"/>
  <c r="A17" i="2"/>
  <c r="A18" i="2"/>
  <c r="A15" i="2"/>
  <c r="A14" i="2"/>
  <c r="A13" i="2"/>
  <c r="E83" i="2"/>
  <c r="F83" i="2"/>
  <c r="E84" i="2"/>
  <c r="F84" i="2"/>
  <c r="E85" i="2"/>
  <c r="F85" i="2"/>
  <c r="E86" i="2"/>
  <c r="F86" i="2"/>
  <c r="E87" i="2"/>
  <c r="F87" i="2"/>
  <c r="E88" i="2"/>
  <c r="F88" i="2"/>
  <c r="E89" i="2"/>
  <c r="F89" i="2"/>
  <c r="D90" i="2"/>
  <c r="E90" i="2"/>
  <c r="F90" i="2"/>
  <c r="E91" i="2"/>
  <c r="F91" i="2"/>
  <c r="E92" i="2"/>
  <c r="F92" i="2"/>
  <c r="E73" i="2"/>
  <c r="F73" i="2"/>
  <c r="E74" i="2"/>
  <c r="F74" i="2"/>
  <c r="E75" i="2"/>
  <c r="F75" i="2"/>
  <c r="E76" i="2"/>
  <c r="F76" i="2"/>
  <c r="E77" i="2"/>
  <c r="F77" i="2"/>
  <c r="D78" i="2"/>
  <c r="E78" i="2"/>
  <c r="F78" i="2"/>
  <c r="E79" i="2"/>
  <c r="F79" i="2"/>
  <c r="E80" i="2"/>
  <c r="F80" i="2"/>
  <c r="E81" i="2"/>
  <c r="F81" i="2"/>
  <c r="E82" i="2"/>
  <c r="F8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72" i="2"/>
  <c r="F72" i="2"/>
  <c r="E55" i="2"/>
  <c r="F55" i="2"/>
  <c r="E56" i="2"/>
  <c r="F56" i="2"/>
  <c r="E57" i="2"/>
  <c r="F57" i="2"/>
  <c r="E58" i="2"/>
  <c r="F58" i="2"/>
  <c r="E59" i="2"/>
  <c r="F59" i="2"/>
  <c r="D60" i="2"/>
  <c r="E60" i="2"/>
  <c r="F60" i="2"/>
  <c r="E61" i="2"/>
  <c r="F61" i="2"/>
  <c r="E62" i="2"/>
  <c r="F62" i="2"/>
  <c r="E54" i="2"/>
  <c r="F54" i="2"/>
  <c r="E53" i="2"/>
  <c r="A54" i="2" s="1"/>
  <c r="F53" i="2"/>
  <c r="C13" i="2"/>
  <c r="R2" i="12" s="1"/>
  <c r="M2" i="12" s="1"/>
  <c r="D13" i="2"/>
  <c r="F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52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27" i="12"/>
  <c r="L21" i="12"/>
  <c r="L22" i="12"/>
  <c r="L23" i="12"/>
  <c r="L24" i="12"/>
  <c r="L25" i="12"/>
  <c r="L26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52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27" i="12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J13" i="2"/>
  <c r="C53" i="2" s="1"/>
  <c r="K13" i="2"/>
  <c r="D53" i="2" s="1"/>
  <c r="C14" i="2"/>
  <c r="D14" i="2"/>
  <c r="J14" i="2"/>
  <c r="C54" i="2" s="1"/>
  <c r="K14" i="2"/>
  <c r="D54" i="2"/>
  <c r="C15" i="2"/>
  <c r="D15" i="2"/>
  <c r="J15" i="2"/>
  <c r="C55" i="2" s="1"/>
  <c r="K15" i="2"/>
  <c r="D55" i="2" s="1"/>
  <c r="C16" i="2"/>
  <c r="D16" i="2"/>
  <c r="J16" i="2"/>
  <c r="C56" i="2" s="1"/>
  <c r="K16" i="2"/>
  <c r="D56" i="2"/>
  <c r="C17" i="2"/>
  <c r="D17" i="2"/>
  <c r="J17" i="2"/>
  <c r="C57" i="2" s="1"/>
  <c r="K17" i="2"/>
  <c r="D57" i="2" s="1"/>
  <c r="C18" i="2"/>
  <c r="D18" i="2"/>
  <c r="J18" i="2"/>
  <c r="C58" i="2" s="1"/>
  <c r="K18" i="2"/>
  <c r="D58" i="2" s="1"/>
  <c r="C19" i="2"/>
  <c r="D19" i="2"/>
  <c r="J19" i="2"/>
  <c r="C59" i="2" s="1"/>
  <c r="K19" i="2"/>
  <c r="D59" i="2" s="1"/>
  <c r="C20" i="2"/>
  <c r="D20" i="2"/>
  <c r="J20" i="2"/>
  <c r="C60" i="2" s="1"/>
  <c r="K20" i="2"/>
  <c r="C21" i="2"/>
  <c r="D21" i="2"/>
  <c r="J21" i="2"/>
  <c r="C61" i="2" s="1"/>
  <c r="K21" i="2"/>
  <c r="D61" i="2" s="1"/>
  <c r="C22" i="2"/>
  <c r="D22" i="2"/>
  <c r="J22" i="2"/>
  <c r="C62" i="2" s="1"/>
  <c r="K22" i="2"/>
  <c r="D62" i="2" s="1"/>
  <c r="C23" i="2"/>
  <c r="D23" i="2"/>
  <c r="J23" i="2"/>
  <c r="C63" i="2" s="1"/>
  <c r="K23" i="2"/>
  <c r="D63" i="2" s="1"/>
  <c r="C24" i="2"/>
  <c r="D24" i="2"/>
  <c r="J24" i="2"/>
  <c r="C64" i="2" s="1"/>
  <c r="K24" i="2"/>
  <c r="D64" i="2" s="1"/>
  <c r="C25" i="2"/>
  <c r="D25" i="2"/>
  <c r="J25" i="2"/>
  <c r="C65" i="2" s="1"/>
  <c r="K25" i="2"/>
  <c r="D65" i="2" s="1"/>
  <c r="C26" i="2"/>
  <c r="D26" i="2"/>
  <c r="J26" i="2"/>
  <c r="C66" i="2" s="1"/>
  <c r="K26" i="2"/>
  <c r="D66" i="2" s="1"/>
  <c r="C27" i="2"/>
  <c r="D27" i="2"/>
  <c r="J27" i="2"/>
  <c r="C67" i="2" s="1"/>
  <c r="K27" i="2"/>
  <c r="D67" i="2" s="1"/>
  <c r="C28" i="2"/>
  <c r="D28" i="2"/>
  <c r="J28" i="2"/>
  <c r="C68" i="2" s="1"/>
  <c r="K28" i="2"/>
  <c r="D68" i="2" s="1"/>
  <c r="C29" i="2"/>
  <c r="D29" i="2"/>
  <c r="J29" i="2"/>
  <c r="C69" i="2" s="1"/>
  <c r="K29" i="2"/>
  <c r="D69" i="2" s="1"/>
  <c r="C30" i="2"/>
  <c r="D30" i="2"/>
  <c r="J30" i="2"/>
  <c r="C70" i="2" s="1"/>
  <c r="K30" i="2"/>
  <c r="D70" i="2" s="1"/>
  <c r="C31" i="2"/>
  <c r="D31" i="2"/>
  <c r="J31" i="2"/>
  <c r="C71" i="2" s="1"/>
  <c r="K31" i="2"/>
  <c r="D71" i="2" s="1"/>
  <c r="C32" i="2"/>
  <c r="D32" i="2"/>
  <c r="J32" i="2"/>
  <c r="C72" i="2" s="1"/>
  <c r="K32" i="2"/>
  <c r="D72" i="2" s="1"/>
  <c r="C33" i="2"/>
  <c r="D33" i="2"/>
  <c r="J33" i="2"/>
  <c r="C73" i="2" s="1"/>
  <c r="K33" i="2"/>
  <c r="D73" i="2" s="1"/>
  <c r="C34" i="2"/>
  <c r="D34" i="2"/>
  <c r="J34" i="2"/>
  <c r="C74" i="2" s="1"/>
  <c r="K34" i="2"/>
  <c r="D74" i="2" s="1"/>
  <c r="C35" i="2"/>
  <c r="D35" i="2"/>
  <c r="J35" i="2"/>
  <c r="C75" i="2" s="1"/>
  <c r="K35" i="2"/>
  <c r="D75" i="2" s="1"/>
  <c r="C36" i="2"/>
  <c r="D36" i="2"/>
  <c r="J36" i="2"/>
  <c r="C76" i="2" s="1"/>
  <c r="K36" i="2"/>
  <c r="D76" i="2" s="1"/>
  <c r="C37" i="2"/>
  <c r="D37" i="2"/>
  <c r="J37" i="2"/>
  <c r="C77" i="2" s="1"/>
  <c r="K37" i="2"/>
  <c r="D77" i="2" s="1"/>
  <c r="C38" i="2"/>
  <c r="D38" i="2"/>
  <c r="J38" i="2"/>
  <c r="C78" i="2" s="1"/>
  <c r="K38" i="2"/>
  <c r="C39" i="2"/>
  <c r="D39" i="2"/>
  <c r="J39" i="2"/>
  <c r="C79" i="2" s="1"/>
  <c r="K39" i="2"/>
  <c r="D79" i="2" s="1"/>
  <c r="C40" i="2"/>
  <c r="D40" i="2"/>
  <c r="J40" i="2"/>
  <c r="C80" i="2" s="1"/>
  <c r="K40" i="2"/>
  <c r="D80" i="2" s="1"/>
  <c r="C41" i="2"/>
  <c r="D41" i="2"/>
  <c r="J41" i="2"/>
  <c r="C81" i="2" s="1"/>
  <c r="K41" i="2"/>
  <c r="D81" i="2" s="1"/>
  <c r="C42" i="2"/>
  <c r="D42" i="2"/>
  <c r="J42" i="2"/>
  <c r="C82" i="2" s="1"/>
  <c r="K42" i="2"/>
  <c r="D82" i="2" s="1"/>
  <c r="C43" i="2"/>
  <c r="D43" i="2"/>
  <c r="J43" i="2"/>
  <c r="C83" i="2" s="1"/>
  <c r="K43" i="2"/>
  <c r="D83" i="2" s="1"/>
  <c r="C44" i="2"/>
  <c r="D44" i="2"/>
  <c r="J44" i="2"/>
  <c r="C84" i="2" s="1"/>
  <c r="K44" i="2"/>
  <c r="D84" i="2" s="1"/>
  <c r="C45" i="2"/>
  <c r="D45" i="2"/>
  <c r="J45" i="2"/>
  <c r="C85" i="2" s="1"/>
  <c r="K45" i="2"/>
  <c r="D85" i="2" s="1"/>
  <c r="C46" i="2"/>
  <c r="D46" i="2"/>
  <c r="J46" i="2"/>
  <c r="C86" i="2" s="1"/>
  <c r="K46" i="2"/>
  <c r="D86" i="2" s="1"/>
  <c r="C47" i="2"/>
  <c r="D47" i="2"/>
  <c r="J47" i="2"/>
  <c r="C87" i="2" s="1"/>
  <c r="K47" i="2"/>
  <c r="D87" i="2" s="1"/>
  <c r="C48" i="2"/>
  <c r="D48" i="2"/>
  <c r="J48" i="2"/>
  <c r="C88" i="2" s="1"/>
  <c r="K48" i="2"/>
  <c r="D88" i="2" s="1"/>
  <c r="C49" i="2"/>
  <c r="D49" i="2"/>
  <c r="J49" i="2"/>
  <c r="C89" i="2" s="1"/>
  <c r="K49" i="2"/>
  <c r="D89" i="2" s="1"/>
  <c r="C50" i="2"/>
  <c r="D50" i="2"/>
  <c r="J50" i="2"/>
  <c r="C90" i="2" s="1"/>
  <c r="K50" i="2"/>
  <c r="C51" i="2"/>
  <c r="D51" i="2"/>
  <c r="J51" i="2"/>
  <c r="C91" i="2" s="1"/>
  <c r="K51" i="2"/>
  <c r="D91" i="2" s="1"/>
  <c r="C52" i="2"/>
  <c r="D52" i="2"/>
  <c r="J52" i="2"/>
  <c r="C92" i="2" s="1"/>
  <c r="K52" i="2"/>
  <c r="D92" i="2" s="1"/>
  <c r="D4" i="8"/>
  <c r="J4" i="8"/>
  <c r="C9" i="8"/>
  <c r="J2" i="12" s="1"/>
  <c r="I2" i="12" s="1"/>
  <c r="D9" i="8"/>
  <c r="K2" i="12" s="1"/>
  <c r="I9" i="8"/>
  <c r="J27" i="12" s="1"/>
  <c r="I27" i="12" s="1"/>
  <c r="J9" i="8"/>
  <c r="K27" i="12" s="1"/>
  <c r="O9" i="8"/>
  <c r="J52" i="12" s="1"/>
  <c r="I52" i="12" s="1"/>
  <c r="P9" i="8"/>
  <c r="K52" i="12" s="1"/>
  <c r="C10" i="8"/>
  <c r="J3" i="12" s="1"/>
  <c r="I3" i="12" s="1"/>
  <c r="D10" i="8"/>
  <c r="K3" i="12" s="1"/>
  <c r="I10" i="8"/>
  <c r="J28" i="12" s="1"/>
  <c r="I28" i="12" s="1"/>
  <c r="J10" i="8"/>
  <c r="K28" i="12" s="1"/>
  <c r="O10" i="8"/>
  <c r="J53" i="12" s="1"/>
  <c r="I53" i="12" s="1"/>
  <c r="P10" i="8"/>
  <c r="K53" i="12" s="1"/>
  <c r="C11" i="8"/>
  <c r="J4" i="12" s="1"/>
  <c r="I4" i="12" s="1"/>
  <c r="D11" i="8"/>
  <c r="K4" i="12" s="1"/>
  <c r="I11" i="8"/>
  <c r="J29" i="12" s="1"/>
  <c r="I29" i="12" s="1"/>
  <c r="J11" i="8"/>
  <c r="K29" i="12" s="1"/>
  <c r="O11" i="8"/>
  <c r="J54" i="12" s="1"/>
  <c r="I54" i="12" s="1"/>
  <c r="P11" i="8"/>
  <c r="K54" i="12" s="1"/>
  <c r="C12" i="8"/>
  <c r="J5" i="12" s="1"/>
  <c r="I5" i="12" s="1"/>
  <c r="D12" i="8"/>
  <c r="K5" i="12" s="1"/>
  <c r="I12" i="8"/>
  <c r="J30" i="12" s="1"/>
  <c r="I30" i="12" s="1"/>
  <c r="J12" i="8"/>
  <c r="K30" i="12" s="1"/>
  <c r="O12" i="8"/>
  <c r="J55" i="12" s="1"/>
  <c r="I55" i="12" s="1"/>
  <c r="P12" i="8"/>
  <c r="K55" i="12" s="1"/>
  <c r="C13" i="8"/>
  <c r="J6" i="12" s="1"/>
  <c r="I6" i="12" s="1"/>
  <c r="D13" i="8"/>
  <c r="K6" i="12" s="1"/>
  <c r="I13" i="8"/>
  <c r="J31" i="12" s="1"/>
  <c r="I31" i="12" s="1"/>
  <c r="J13" i="8"/>
  <c r="K31" i="12" s="1"/>
  <c r="O13" i="8"/>
  <c r="J56" i="12" s="1"/>
  <c r="I56" i="12" s="1"/>
  <c r="P13" i="8"/>
  <c r="K56" i="12" s="1"/>
  <c r="C14" i="8"/>
  <c r="J7" i="12" s="1"/>
  <c r="I7" i="12" s="1"/>
  <c r="D14" i="8"/>
  <c r="K7" i="12" s="1"/>
  <c r="I14" i="8"/>
  <c r="J32" i="12" s="1"/>
  <c r="I32" i="12" s="1"/>
  <c r="J14" i="8"/>
  <c r="K32" i="12" s="1"/>
  <c r="O14" i="8"/>
  <c r="J57" i="12" s="1"/>
  <c r="I57" i="12" s="1"/>
  <c r="P14" i="8"/>
  <c r="K57" i="12" s="1"/>
  <c r="C15" i="8"/>
  <c r="J8" i="12" s="1"/>
  <c r="I8" i="12" s="1"/>
  <c r="D15" i="8"/>
  <c r="K8" i="12" s="1"/>
  <c r="I15" i="8"/>
  <c r="J33" i="12" s="1"/>
  <c r="I33" i="12" s="1"/>
  <c r="J15" i="8"/>
  <c r="K33" i="12" s="1"/>
  <c r="O15" i="8"/>
  <c r="J58" i="12" s="1"/>
  <c r="I58" i="12" s="1"/>
  <c r="P15" i="8"/>
  <c r="K58" i="12" s="1"/>
  <c r="C16" i="8"/>
  <c r="J9" i="12" s="1"/>
  <c r="I9" i="12" s="1"/>
  <c r="D16" i="8"/>
  <c r="K9" i="12" s="1"/>
  <c r="I16" i="8"/>
  <c r="J34" i="12" s="1"/>
  <c r="I34" i="12" s="1"/>
  <c r="J16" i="8"/>
  <c r="K34" i="12" s="1"/>
  <c r="O16" i="8"/>
  <c r="J59" i="12" s="1"/>
  <c r="I59" i="12" s="1"/>
  <c r="P16" i="8"/>
  <c r="K59" i="12" s="1"/>
  <c r="C17" i="8"/>
  <c r="J10" i="12" s="1"/>
  <c r="I10" i="12" s="1"/>
  <c r="D17" i="8"/>
  <c r="K10" i="12" s="1"/>
  <c r="I17" i="8"/>
  <c r="J35" i="12" s="1"/>
  <c r="I35" i="12" s="1"/>
  <c r="J17" i="8"/>
  <c r="K35" i="12" s="1"/>
  <c r="O17" i="8"/>
  <c r="J60" i="12" s="1"/>
  <c r="I60" i="12" s="1"/>
  <c r="P17" i="8"/>
  <c r="K60" i="12" s="1"/>
  <c r="C18" i="8"/>
  <c r="J11" i="12" s="1"/>
  <c r="I11" i="12" s="1"/>
  <c r="D18" i="8"/>
  <c r="K11" i="12" s="1"/>
  <c r="I18" i="8"/>
  <c r="J36" i="12" s="1"/>
  <c r="I36" i="12" s="1"/>
  <c r="J18" i="8"/>
  <c r="K36" i="12" s="1"/>
  <c r="O18" i="8"/>
  <c r="J61" i="12" s="1"/>
  <c r="I61" i="12" s="1"/>
  <c r="P18" i="8"/>
  <c r="K61" i="12" s="1"/>
  <c r="C19" i="8"/>
  <c r="J12" i="12" s="1"/>
  <c r="I12" i="12" s="1"/>
  <c r="D19" i="8"/>
  <c r="K12" i="12" s="1"/>
  <c r="I19" i="8"/>
  <c r="J37" i="12" s="1"/>
  <c r="I37" i="12" s="1"/>
  <c r="J19" i="8"/>
  <c r="K37" i="12" s="1"/>
  <c r="O19" i="8"/>
  <c r="J62" i="12" s="1"/>
  <c r="I62" i="12" s="1"/>
  <c r="P19" i="8"/>
  <c r="K62" i="12" s="1"/>
  <c r="C20" i="8"/>
  <c r="J13" i="12" s="1"/>
  <c r="I13" i="12" s="1"/>
  <c r="D20" i="8"/>
  <c r="K13" i="12" s="1"/>
  <c r="I20" i="8"/>
  <c r="J38" i="12" s="1"/>
  <c r="I38" i="12" s="1"/>
  <c r="J20" i="8"/>
  <c r="K38" i="12" s="1"/>
  <c r="O20" i="8"/>
  <c r="J63" i="12" s="1"/>
  <c r="I63" i="12" s="1"/>
  <c r="P20" i="8"/>
  <c r="K63" i="12" s="1"/>
  <c r="C21" i="8"/>
  <c r="J14" i="12" s="1"/>
  <c r="I14" i="12" s="1"/>
  <c r="D21" i="8"/>
  <c r="K14" i="12" s="1"/>
  <c r="I21" i="8"/>
  <c r="J39" i="12" s="1"/>
  <c r="I39" i="12" s="1"/>
  <c r="J21" i="8"/>
  <c r="K39" i="12" s="1"/>
  <c r="O21" i="8"/>
  <c r="J64" i="12" s="1"/>
  <c r="I64" i="12" s="1"/>
  <c r="P21" i="8"/>
  <c r="K64" i="12" s="1"/>
  <c r="C22" i="8"/>
  <c r="J15" i="12" s="1"/>
  <c r="I15" i="12" s="1"/>
  <c r="D22" i="8"/>
  <c r="K15" i="12" s="1"/>
  <c r="I22" i="8"/>
  <c r="J40" i="12" s="1"/>
  <c r="I40" i="12" s="1"/>
  <c r="J22" i="8"/>
  <c r="K40" i="12" s="1"/>
  <c r="O22" i="8"/>
  <c r="J65" i="12" s="1"/>
  <c r="I65" i="12" s="1"/>
  <c r="P22" i="8"/>
  <c r="K65" i="12" s="1"/>
  <c r="C23" i="8"/>
  <c r="J16" i="12" s="1"/>
  <c r="I16" i="12" s="1"/>
  <c r="D23" i="8"/>
  <c r="K16" i="12" s="1"/>
  <c r="I23" i="8"/>
  <c r="J41" i="12" s="1"/>
  <c r="I41" i="12" s="1"/>
  <c r="J23" i="8"/>
  <c r="K41" i="12" s="1"/>
  <c r="O23" i="8"/>
  <c r="J66" i="12" s="1"/>
  <c r="I66" i="12" s="1"/>
  <c r="P23" i="8"/>
  <c r="K66" i="12" s="1"/>
  <c r="C24" i="8"/>
  <c r="J17" i="12" s="1"/>
  <c r="I17" i="12" s="1"/>
  <c r="D24" i="8"/>
  <c r="K17" i="12" s="1"/>
  <c r="I24" i="8"/>
  <c r="J42" i="12" s="1"/>
  <c r="I42" i="12" s="1"/>
  <c r="J24" i="8"/>
  <c r="K42" i="12" s="1"/>
  <c r="O24" i="8"/>
  <c r="J67" i="12" s="1"/>
  <c r="I67" i="12" s="1"/>
  <c r="P24" i="8"/>
  <c r="K67" i="12" s="1"/>
  <c r="C25" i="8"/>
  <c r="J18" i="12" s="1"/>
  <c r="I18" i="12" s="1"/>
  <c r="D25" i="8"/>
  <c r="K18" i="12" s="1"/>
  <c r="I25" i="8"/>
  <c r="J43" i="12" s="1"/>
  <c r="I43" i="12" s="1"/>
  <c r="J25" i="8"/>
  <c r="K43" i="12" s="1"/>
  <c r="O25" i="8"/>
  <c r="J68" i="12" s="1"/>
  <c r="I68" i="12" s="1"/>
  <c r="P25" i="8"/>
  <c r="K68" i="12" s="1"/>
  <c r="C26" i="8"/>
  <c r="J19" i="12" s="1"/>
  <c r="I19" i="12" s="1"/>
  <c r="D26" i="8"/>
  <c r="K19" i="12" s="1"/>
  <c r="I26" i="8"/>
  <c r="J44" i="12" s="1"/>
  <c r="I44" i="12" s="1"/>
  <c r="J26" i="8"/>
  <c r="K44" i="12" s="1"/>
  <c r="O26" i="8"/>
  <c r="J69" i="12" s="1"/>
  <c r="I69" i="12" s="1"/>
  <c r="P26" i="8"/>
  <c r="K69" i="12" s="1"/>
  <c r="C27" i="8"/>
  <c r="J20" i="12" s="1"/>
  <c r="I20" i="12" s="1"/>
  <c r="D27" i="8"/>
  <c r="K20" i="12" s="1"/>
  <c r="I27" i="8"/>
  <c r="J45" i="12" s="1"/>
  <c r="I45" i="12" s="1"/>
  <c r="J27" i="8"/>
  <c r="K45" i="12" s="1"/>
  <c r="O27" i="8"/>
  <c r="J70" i="12" s="1"/>
  <c r="I70" i="12" s="1"/>
  <c r="P27" i="8"/>
  <c r="K70" i="12" s="1"/>
  <c r="C28" i="8"/>
  <c r="J21" i="12" s="1"/>
  <c r="I21" i="12" s="1"/>
  <c r="D28" i="8"/>
  <c r="K21" i="12" s="1"/>
  <c r="I28" i="8"/>
  <c r="J46" i="12" s="1"/>
  <c r="I46" i="12" s="1"/>
  <c r="J28" i="8"/>
  <c r="K46" i="12" s="1"/>
  <c r="O28" i="8"/>
  <c r="J71" i="12" s="1"/>
  <c r="I71" i="12" s="1"/>
  <c r="P28" i="8"/>
  <c r="K71" i="12" s="1"/>
  <c r="C29" i="8"/>
  <c r="J22" i="12" s="1"/>
  <c r="I22" i="12" s="1"/>
  <c r="D29" i="8"/>
  <c r="K22" i="12" s="1"/>
  <c r="I29" i="8"/>
  <c r="J47" i="12" s="1"/>
  <c r="I47" i="12" s="1"/>
  <c r="J29" i="8"/>
  <c r="K47" i="12" s="1"/>
  <c r="O29" i="8"/>
  <c r="J72" i="12" s="1"/>
  <c r="I72" i="12" s="1"/>
  <c r="P29" i="8"/>
  <c r="K72" i="12" s="1"/>
  <c r="C30" i="8"/>
  <c r="J23" i="12" s="1"/>
  <c r="I23" i="12" s="1"/>
  <c r="D30" i="8"/>
  <c r="K23" i="12" s="1"/>
  <c r="I30" i="8"/>
  <c r="J48" i="12" s="1"/>
  <c r="I48" i="12" s="1"/>
  <c r="J30" i="8"/>
  <c r="K48" i="12" s="1"/>
  <c r="O30" i="8"/>
  <c r="J73" i="12" s="1"/>
  <c r="I73" i="12" s="1"/>
  <c r="P30" i="8"/>
  <c r="K73" i="12" s="1"/>
  <c r="C31" i="8"/>
  <c r="J24" i="12" s="1"/>
  <c r="I24" i="12" s="1"/>
  <c r="D31" i="8"/>
  <c r="K24" i="12" s="1"/>
  <c r="I31" i="8"/>
  <c r="J49" i="12" s="1"/>
  <c r="I49" i="12" s="1"/>
  <c r="J31" i="8"/>
  <c r="K49" i="12" s="1"/>
  <c r="O31" i="8"/>
  <c r="J74" i="12" s="1"/>
  <c r="I74" i="12" s="1"/>
  <c r="P31" i="8"/>
  <c r="K74" i="12" s="1"/>
  <c r="C32" i="8"/>
  <c r="J25" i="12" s="1"/>
  <c r="I25" i="12" s="1"/>
  <c r="D32" i="8"/>
  <c r="K25" i="12" s="1"/>
  <c r="I32" i="8"/>
  <c r="J50" i="12" s="1"/>
  <c r="I50" i="12" s="1"/>
  <c r="J32" i="8"/>
  <c r="K50" i="12" s="1"/>
  <c r="O32" i="8"/>
  <c r="J75" i="12" s="1"/>
  <c r="I75" i="12" s="1"/>
  <c r="P32" i="8"/>
  <c r="K75" i="12" s="1"/>
  <c r="C33" i="8"/>
  <c r="J26" i="12" s="1"/>
  <c r="I26" i="12" s="1"/>
  <c r="D33" i="8"/>
  <c r="K26" i="12" s="1"/>
  <c r="I33" i="8"/>
  <c r="J51" i="12" s="1"/>
  <c r="I51" i="12" s="1"/>
  <c r="J33" i="8"/>
  <c r="K51" i="12" s="1"/>
  <c r="O33" i="8"/>
  <c r="J76" i="12" s="1"/>
  <c r="I76" i="12" s="1"/>
  <c r="P33" i="8"/>
  <c r="K76" i="12" s="1"/>
  <c r="D4" i="3"/>
  <c r="J4" i="3"/>
  <c r="C9" i="3"/>
  <c r="D2" i="12" s="1"/>
  <c r="C2" i="12" s="1"/>
  <c r="B2" i="12" s="1"/>
  <c r="D9" i="3"/>
  <c r="E2" i="12" s="1"/>
  <c r="I9" i="3"/>
  <c r="D27" i="12" s="1"/>
  <c r="C27" i="12" s="1"/>
  <c r="J9" i="3"/>
  <c r="E27" i="12" s="1"/>
  <c r="O9" i="3"/>
  <c r="D52" i="12" s="1"/>
  <c r="C52" i="12" s="1"/>
  <c r="P9" i="3"/>
  <c r="E52" i="12" s="1"/>
  <c r="C10" i="3"/>
  <c r="D3" i="12" s="1"/>
  <c r="C3" i="12" s="1"/>
  <c r="D10" i="3"/>
  <c r="E3" i="12" s="1"/>
  <c r="I10" i="3"/>
  <c r="D28" i="12" s="1"/>
  <c r="C28" i="12" s="1"/>
  <c r="J10" i="3"/>
  <c r="E28" i="12" s="1"/>
  <c r="O10" i="3"/>
  <c r="D53" i="12" s="1"/>
  <c r="C53" i="12" s="1"/>
  <c r="P10" i="3"/>
  <c r="E53" i="12" s="1"/>
  <c r="C11" i="3"/>
  <c r="D4" i="12" s="1"/>
  <c r="C4" i="12" s="1"/>
  <c r="D11" i="3"/>
  <c r="E4" i="12" s="1"/>
  <c r="I11" i="3"/>
  <c r="D29" i="12" s="1"/>
  <c r="C29" i="12" s="1"/>
  <c r="J11" i="3"/>
  <c r="E29" i="12" s="1"/>
  <c r="O11" i="3"/>
  <c r="D54" i="12" s="1"/>
  <c r="C54" i="12" s="1"/>
  <c r="P11" i="3"/>
  <c r="E54" i="12" s="1"/>
  <c r="C12" i="3"/>
  <c r="D5" i="12" s="1"/>
  <c r="C5" i="12" s="1"/>
  <c r="D12" i="3"/>
  <c r="E5" i="12" s="1"/>
  <c r="I12" i="3"/>
  <c r="D30" i="12" s="1"/>
  <c r="C30" i="12" s="1"/>
  <c r="J12" i="3"/>
  <c r="E30" i="12" s="1"/>
  <c r="O12" i="3"/>
  <c r="D55" i="12" s="1"/>
  <c r="C55" i="12" s="1"/>
  <c r="P12" i="3"/>
  <c r="E55" i="12" s="1"/>
  <c r="C13" i="3"/>
  <c r="D6" i="12" s="1"/>
  <c r="C6" i="12" s="1"/>
  <c r="D13" i="3"/>
  <c r="E6" i="12" s="1"/>
  <c r="I13" i="3"/>
  <c r="D31" i="12" s="1"/>
  <c r="C31" i="12" s="1"/>
  <c r="J13" i="3"/>
  <c r="E31" i="12" s="1"/>
  <c r="O13" i="3"/>
  <c r="D56" i="12" s="1"/>
  <c r="C56" i="12" s="1"/>
  <c r="P13" i="3"/>
  <c r="E56" i="12" s="1"/>
  <c r="C14" i="3"/>
  <c r="D7" i="12" s="1"/>
  <c r="C7" i="12" s="1"/>
  <c r="D14" i="3"/>
  <c r="E7" i="12" s="1"/>
  <c r="I14" i="3"/>
  <c r="D32" i="12" s="1"/>
  <c r="C32" i="12" s="1"/>
  <c r="J14" i="3"/>
  <c r="E32" i="12" s="1"/>
  <c r="O14" i="3"/>
  <c r="D57" i="12" s="1"/>
  <c r="C57" i="12" s="1"/>
  <c r="P14" i="3"/>
  <c r="E57" i="12" s="1"/>
  <c r="C15" i="3"/>
  <c r="D8" i="12" s="1"/>
  <c r="C8" i="12" s="1"/>
  <c r="D15" i="3"/>
  <c r="E8" i="12" s="1"/>
  <c r="I15" i="3"/>
  <c r="D33" i="12" s="1"/>
  <c r="C33" i="12" s="1"/>
  <c r="J15" i="3"/>
  <c r="E33" i="12" s="1"/>
  <c r="O15" i="3"/>
  <c r="D58" i="12" s="1"/>
  <c r="C58" i="12" s="1"/>
  <c r="P15" i="3"/>
  <c r="E58" i="12" s="1"/>
  <c r="C16" i="3"/>
  <c r="D9" i="12" s="1"/>
  <c r="C9" i="12" s="1"/>
  <c r="D16" i="3"/>
  <c r="E9" i="12" s="1"/>
  <c r="I16" i="3"/>
  <c r="D34" i="12" s="1"/>
  <c r="C34" i="12" s="1"/>
  <c r="J16" i="3"/>
  <c r="E34" i="12" s="1"/>
  <c r="O16" i="3"/>
  <c r="D59" i="12" s="1"/>
  <c r="C59" i="12" s="1"/>
  <c r="P16" i="3"/>
  <c r="E59" i="12" s="1"/>
  <c r="C17" i="3"/>
  <c r="D10" i="12" s="1"/>
  <c r="C10" i="12" s="1"/>
  <c r="D17" i="3"/>
  <c r="E10" i="12" s="1"/>
  <c r="I17" i="3"/>
  <c r="D35" i="12" s="1"/>
  <c r="C35" i="12" s="1"/>
  <c r="J17" i="3"/>
  <c r="E35" i="12" s="1"/>
  <c r="O17" i="3"/>
  <c r="D60" i="12" s="1"/>
  <c r="C60" i="12" s="1"/>
  <c r="P17" i="3"/>
  <c r="E60" i="12" s="1"/>
  <c r="C18" i="3"/>
  <c r="D11" i="12" s="1"/>
  <c r="C11" i="12" s="1"/>
  <c r="D18" i="3"/>
  <c r="E11" i="12" s="1"/>
  <c r="I18" i="3"/>
  <c r="D36" i="12" s="1"/>
  <c r="C36" i="12" s="1"/>
  <c r="J18" i="3"/>
  <c r="E36" i="12" s="1"/>
  <c r="O18" i="3"/>
  <c r="D61" i="12" s="1"/>
  <c r="C61" i="12" s="1"/>
  <c r="P18" i="3"/>
  <c r="E61" i="12" s="1"/>
  <c r="C19" i="3"/>
  <c r="D12" i="12" s="1"/>
  <c r="C12" i="12" s="1"/>
  <c r="D19" i="3"/>
  <c r="E12" i="12" s="1"/>
  <c r="I19" i="3"/>
  <c r="D37" i="12" s="1"/>
  <c r="C37" i="12" s="1"/>
  <c r="J19" i="3"/>
  <c r="E37" i="12" s="1"/>
  <c r="O19" i="3"/>
  <c r="D62" i="12" s="1"/>
  <c r="C62" i="12" s="1"/>
  <c r="P19" i="3"/>
  <c r="E62" i="12" s="1"/>
  <c r="C20" i="3"/>
  <c r="D13" i="12" s="1"/>
  <c r="C13" i="12" s="1"/>
  <c r="D20" i="3"/>
  <c r="E13" i="12" s="1"/>
  <c r="I20" i="3"/>
  <c r="D38" i="12" s="1"/>
  <c r="C38" i="12" s="1"/>
  <c r="J20" i="3"/>
  <c r="E38" i="12" s="1"/>
  <c r="O20" i="3"/>
  <c r="D63" i="12" s="1"/>
  <c r="C63" i="12" s="1"/>
  <c r="P20" i="3"/>
  <c r="E63" i="12" s="1"/>
  <c r="C21" i="3"/>
  <c r="D14" i="12" s="1"/>
  <c r="C14" i="12" s="1"/>
  <c r="D21" i="3"/>
  <c r="E14" i="12" s="1"/>
  <c r="I21" i="3"/>
  <c r="D39" i="12" s="1"/>
  <c r="C39" i="12" s="1"/>
  <c r="J21" i="3"/>
  <c r="E39" i="12" s="1"/>
  <c r="O21" i="3"/>
  <c r="D64" i="12" s="1"/>
  <c r="C64" i="12" s="1"/>
  <c r="P21" i="3"/>
  <c r="E64" i="12" s="1"/>
  <c r="C22" i="3"/>
  <c r="D15" i="12" s="1"/>
  <c r="C15" i="12" s="1"/>
  <c r="D22" i="3"/>
  <c r="E15" i="12" s="1"/>
  <c r="I22" i="3"/>
  <c r="D40" i="12" s="1"/>
  <c r="C40" i="12" s="1"/>
  <c r="J22" i="3"/>
  <c r="E40" i="12" s="1"/>
  <c r="O22" i="3"/>
  <c r="D65" i="12" s="1"/>
  <c r="C65" i="12" s="1"/>
  <c r="P22" i="3"/>
  <c r="E65" i="12" s="1"/>
  <c r="C23" i="3"/>
  <c r="D16" i="12" s="1"/>
  <c r="C16" i="12" s="1"/>
  <c r="D23" i="3"/>
  <c r="E16" i="12" s="1"/>
  <c r="I23" i="3"/>
  <c r="D41" i="12" s="1"/>
  <c r="C41" i="12" s="1"/>
  <c r="J23" i="3"/>
  <c r="E41" i="12" s="1"/>
  <c r="O23" i="3"/>
  <c r="D66" i="12" s="1"/>
  <c r="C66" i="12" s="1"/>
  <c r="P23" i="3"/>
  <c r="E66" i="12" s="1"/>
  <c r="C24" i="3"/>
  <c r="D17" i="12" s="1"/>
  <c r="C17" i="12" s="1"/>
  <c r="D24" i="3"/>
  <c r="E17" i="12" s="1"/>
  <c r="I24" i="3"/>
  <c r="D42" i="12" s="1"/>
  <c r="C42" i="12" s="1"/>
  <c r="J24" i="3"/>
  <c r="E42" i="12" s="1"/>
  <c r="O24" i="3"/>
  <c r="D67" i="12" s="1"/>
  <c r="C67" i="12" s="1"/>
  <c r="P24" i="3"/>
  <c r="E67" i="12" s="1"/>
  <c r="C25" i="3"/>
  <c r="D18" i="12" s="1"/>
  <c r="C18" i="12" s="1"/>
  <c r="D25" i="3"/>
  <c r="E18" i="12" s="1"/>
  <c r="I25" i="3"/>
  <c r="D43" i="12" s="1"/>
  <c r="C43" i="12" s="1"/>
  <c r="J25" i="3"/>
  <c r="E43" i="12" s="1"/>
  <c r="O25" i="3"/>
  <c r="D68" i="12" s="1"/>
  <c r="C68" i="12" s="1"/>
  <c r="P25" i="3"/>
  <c r="E68" i="12" s="1"/>
  <c r="C26" i="3"/>
  <c r="D19" i="12" s="1"/>
  <c r="C19" i="12" s="1"/>
  <c r="D26" i="3"/>
  <c r="E19" i="12" s="1"/>
  <c r="I26" i="3"/>
  <c r="D44" i="12" s="1"/>
  <c r="C44" i="12" s="1"/>
  <c r="J26" i="3"/>
  <c r="E44" i="12" s="1"/>
  <c r="O26" i="3"/>
  <c r="D69" i="12" s="1"/>
  <c r="C69" i="12" s="1"/>
  <c r="P26" i="3"/>
  <c r="E69" i="12" s="1"/>
  <c r="C27" i="3"/>
  <c r="D20" i="12" s="1"/>
  <c r="C20" i="12" s="1"/>
  <c r="D27" i="3"/>
  <c r="E20" i="12" s="1"/>
  <c r="I27" i="3"/>
  <c r="D45" i="12" s="1"/>
  <c r="C45" i="12" s="1"/>
  <c r="J27" i="3"/>
  <c r="E45" i="12" s="1"/>
  <c r="O27" i="3"/>
  <c r="D70" i="12" s="1"/>
  <c r="C70" i="12" s="1"/>
  <c r="P27" i="3"/>
  <c r="E70" i="12" s="1"/>
  <c r="C28" i="3"/>
  <c r="D21" i="12" s="1"/>
  <c r="C21" i="12" s="1"/>
  <c r="D28" i="3"/>
  <c r="E21" i="12" s="1"/>
  <c r="I28" i="3"/>
  <c r="D46" i="12" s="1"/>
  <c r="C46" i="12" s="1"/>
  <c r="J28" i="3"/>
  <c r="E46" i="12" s="1"/>
  <c r="O28" i="3"/>
  <c r="D71" i="12" s="1"/>
  <c r="C71" i="12" s="1"/>
  <c r="P28" i="3"/>
  <c r="E71" i="12" s="1"/>
  <c r="C29" i="3"/>
  <c r="D22" i="12" s="1"/>
  <c r="C22" i="12" s="1"/>
  <c r="D29" i="3"/>
  <c r="E22" i="12" s="1"/>
  <c r="I29" i="3"/>
  <c r="D47" i="12" s="1"/>
  <c r="C47" i="12" s="1"/>
  <c r="J29" i="3"/>
  <c r="E47" i="12" s="1"/>
  <c r="O29" i="3"/>
  <c r="D72" i="12" s="1"/>
  <c r="C72" i="12" s="1"/>
  <c r="P29" i="3"/>
  <c r="E72" i="12" s="1"/>
  <c r="C30" i="3"/>
  <c r="D23" i="12" s="1"/>
  <c r="C23" i="12" s="1"/>
  <c r="D30" i="3"/>
  <c r="E23" i="12" s="1"/>
  <c r="I30" i="3"/>
  <c r="D48" i="12" s="1"/>
  <c r="C48" i="12" s="1"/>
  <c r="J30" i="3"/>
  <c r="E48" i="12" s="1"/>
  <c r="O30" i="3"/>
  <c r="D73" i="12" s="1"/>
  <c r="C73" i="12" s="1"/>
  <c r="P30" i="3"/>
  <c r="E73" i="12" s="1"/>
  <c r="C31" i="3"/>
  <c r="D24" i="12" s="1"/>
  <c r="C24" i="12" s="1"/>
  <c r="D31" i="3"/>
  <c r="E24" i="12" s="1"/>
  <c r="I31" i="3"/>
  <c r="D49" i="12" s="1"/>
  <c r="C49" i="12" s="1"/>
  <c r="J31" i="3"/>
  <c r="E49" i="12" s="1"/>
  <c r="O31" i="3"/>
  <c r="D74" i="12" s="1"/>
  <c r="C74" i="12" s="1"/>
  <c r="P31" i="3"/>
  <c r="E74" i="12" s="1"/>
  <c r="C32" i="3"/>
  <c r="D25" i="12" s="1"/>
  <c r="C25" i="12" s="1"/>
  <c r="D32" i="3"/>
  <c r="E25" i="12" s="1"/>
  <c r="I32" i="3"/>
  <c r="D50" i="12" s="1"/>
  <c r="C50" i="12" s="1"/>
  <c r="J32" i="3"/>
  <c r="E50" i="12" s="1"/>
  <c r="O32" i="3"/>
  <c r="D75" i="12" s="1"/>
  <c r="C75" i="12" s="1"/>
  <c r="P32" i="3"/>
  <c r="E75" i="12" s="1"/>
  <c r="C33" i="3"/>
  <c r="D26" i="12" s="1"/>
  <c r="C26" i="12" s="1"/>
  <c r="D33" i="3"/>
  <c r="E26" i="12" s="1"/>
  <c r="I33" i="3"/>
  <c r="D51" i="12" s="1"/>
  <c r="C51" i="12" s="1"/>
  <c r="J33" i="3"/>
  <c r="E51" i="12" s="1"/>
  <c r="O33" i="3"/>
  <c r="D76" i="12" s="1"/>
  <c r="C76" i="12" s="1"/>
  <c r="P33" i="3"/>
  <c r="E76" i="12" s="1"/>
  <c r="A53" i="2"/>
  <c r="A69" i="2"/>
  <c r="A72" i="2"/>
  <c r="A65" i="2"/>
  <c r="A74" i="2"/>
  <c r="D2" i="13" l="1"/>
  <c r="A73" i="2"/>
  <c r="A86" i="2"/>
  <c r="A60" i="2"/>
  <c r="A91" i="2"/>
  <c r="D3" i="13"/>
  <c r="A85" i="2"/>
  <c r="A68" i="2"/>
  <c r="A79" i="2"/>
  <c r="A64" i="2"/>
  <c r="A83" i="2"/>
  <c r="A63" i="2"/>
  <c r="A67" i="2"/>
  <c r="A76" i="2"/>
  <c r="A56" i="2"/>
  <c r="A62" i="2"/>
  <c r="B3" i="13"/>
  <c r="C3" i="13"/>
  <c r="A57" i="2"/>
  <c r="A90" i="2"/>
  <c r="A58" i="2"/>
  <c r="A84" i="2"/>
  <c r="A75" i="2"/>
  <c r="A59" i="2"/>
  <c r="C13" i="13" s="1"/>
  <c r="A80" i="2"/>
  <c r="A70" i="2"/>
  <c r="A77" i="2"/>
  <c r="A87" i="2"/>
  <c r="A81" i="2"/>
  <c r="A92" i="2"/>
  <c r="A82" i="2"/>
  <c r="A71" i="2"/>
  <c r="A66" i="2"/>
  <c r="A89" i="2"/>
  <c r="A88" i="2"/>
  <c r="A61" i="2"/>
  <c r="A55" i="2"/>
  <c r="B4" i="12"/>
  <c r="B2" i="13"/>
  <c r="E3" i="13"/>
  <c r="C2" i="13"/>
  <c r="E2" i="13"/>
  <c r="H2" i="12"/>
  <c r="H26" i="12"/>
  <c r="H31" i="12" s="1"/>
  <c r="H19" i="12"/>
  <c r="H3" i="12"/>
  <c r="H17" i="12"/>
  <c r="H4" i="12"/>
  <c r="H23" i="12"/>
  <c r="H35" i="12"/>
  <c r="D26" i="13"/>
  <c r="H8" i="12"/>
  <c r="H11" i="12"/>
  <c r="H43" i="12"/>
  <c r="A78" i="2"/>
  <c r="B54" i="13" s="1"/>
  <c r="B6" i="12"/>
  <c r="B12" i="12"/>
  <c r="B20" i="12"/>
  <c r="E18" i="13"/>
  <c r="B26" i="12"/>
  <c r="B51" i="12" s="1"/>
  <c r="B25" i="12"/>
  <c r="B21" i="12"/>
  <c r="H7" i="12"/>
  <c r="H9" i="12"/>
  <c r="H6" i="12"/>
  <c r="H12" i="12"/>
  <c r="H14" i="12"/>
  <c r="B14" i="12"/>
  <c r="B13" i="12"/>
  <c r="B3" i="12"/>
  <c r="H10" i="12"/>
  <c r="H5" i="12"/>
  <c r="R43" i="12"/>
  <c r="H24" i="12"/>
  <c r="H25" i="12"/>
  <c r="H16" i="12"/>
  <c r="H18" i="12"/>
  <c r="H21" i="12"/>
  <c r="H22" i="12"/>
  <c r="H15" i="12"/>
  <c r="H13" i="12"/>
  <c r="H20" i="12"/>
  <c r="H44" i="12"/>
  <c r="B16" i="12"/>
  <c r="B11" i="12"/>
  <c r="B23" i="12"/>
  <c r="B10" i="12"/>
  <c r="B17" i="12"/>
  <c r="B9" i="12"/>
  <c r="B5" i="12"/>
  <c r="B18" i="12"/>
  <c r="B15" i="12"/>
  <c r="B22" i="12"/>
  <c r="C14" i="13"/>
  <c r="B8" i="12"/>
  <c r="B19" i="12"/>
  <c r="B24" i="12"/>
  <c r="B7" i="12"/>
  <c r="B42" i="12" l="1"/>
  <c r="H45" i="12"/>
  <c r="H48" i="12"/>
  <c r="H46" i="12"/>
  <c r="H40" i="12"/>
  <c r="C26" i="13"/>
  <c r="E26" i="13"/>
  <c r="C6" i="13"/>
  <c r="D7" i="13"/>
  <c r="D12" i="13"/>
  <c r="D6" i="13"/>
  <c r="D37" i="13"/>
  <c r="B11" i="13"/>
  <c r="D25" i="13"/>
  <c r="H50" i="12"/>
  <c r="H39" i="12"/>
  <c r="H33" i="12"/>
  <c r="H30" i="12"/>
  <c r="B5" i="13"/>
  <c r="B6" i="13"/>
  <c r="C7" i="13"/>
  <c r="D21" i="13"/>
  <c r="D8" i="13"/>
  <c r="C20" i="13"/>
  <c r="D9" i="13"/>
  <c r="B16" i="13"/>
  <c r="B10" i="13"/>
  <c r="C73" i="13"/>
  <c r="B26" i="13"/>
  <c r="E36" i="13"/>
  <c r="C12" i="13"/>
  <c r="E9" i="13"/>
  <c r="C32" i="13"/>
  <c r="C16" i="13"/>
  <c r="E8" i="13"/>
  <c r="B41" i="13"/>
  <c r="D11" i="13"/>
  <c r="C62" i="13"/>
  <c r="B27" i="13"/>
  <c r="C27" i="13"/>
  <c r="C21" i="13"/>
  <c r="B13" i="13"/>
  <c r="E15" i="13"/>
  <c r="E24" i="13"/>
  <c r="D10" i="13"/>
  <c r="E22" i="13"/>
  <c r="C25" i="13"/>
  <c r="E12" i="13"/>
  <c r="E5" i="13"/>
  <c r="E10" i="13"/>
  <c r="C23" i="13"/>
  <c r="B15" i="13"/>
  <c r="B21" i="13"/>
  <c r="E17" i="13"/>
  <c r="D24" i="13"/>
  <c r="E14" i="13"/>
  <c r="D23" i="13"/>
  <c r="C22" i="13"/>
  <c r="B17" i="13"/>
  <c r="B23" i="13"/>
  <c r="C4" i="13"/>
  <c r="E11" i="13"/>
  <c r="E48" i="13"/>
  <c r="B22" i="13"/>
  <c r="E72" i="13"/>
  <c r="D22" i="13"/>
  <c r="B12" i="13"/>
  <c r="C19" i="13"/>
  <c r="D77" i="13"/>
  <c r="E70" i="13"/>
  <c r="E42" i="13"/>
  <c r="D16" i="13"/>
  <c r="B14" i="13"/>
  <c r="B7" i="13"/>
  <c r="C5" i="13"/>
  <c r="B25" i="13"/>
  <c r="C15" i="13"/>
  <c r="C24" i="13"/>
  <c r="D78" i="13"/>
  <c r="B20" i="13"/>
  <c r="D13" i="13"/>
  <c r="B4" i="13"/>
  <c r="B9" i="13"/>
  <c r="B18" i="13"/>
  <c r="E4" i="13"/>
  <c r="C10" i="13"/>
  <c r="D14" i="13"/>
  <c r="D17" i="13"/>
  <c r="E16" i="13"/>
  <c r="D15" i="13"/>
  <c r="E19" i="13"/>
  <c r="C11" i="13"/>
  <c r="E21" i="13"/>
  <c r="C9" i="13"/>
  <c r="C18" i="13"/>
  <c r="E25" i="13"/>
  <c r="B19" i="13"/>
  <c r="C17" i="13"/>
  <c r="E20" i="13"/>
  <c r="D19" i="13"/>
  <c r="E7" i="13"/>
  <c r="D4" i="13"/>
  <c r="D18" i="13"/>
  <c r="B24" i="13"/>
  <c r="E13" i="13"/>
  <c r="D5" i="13"/>
  <c r="E23" i="13"/>
  <c r="D20" i="13"/>
  <c r="B8" i="13"/>
  <c r="C8" i="13"/>
  <c r="E6" i="13"/>
  <c r="D61" i="13"/>
  <c r="D33" i="13"/>
  <c r="D27" i="13"/>
  <c r="D71" i="13"/>
  <c r="E73" i="13"/>
  <c r="E46" i="13"/>
  <c r="C67" i="13"/>
  <c r="B29" i="12"/>
  <c r="E27" i="13"/>
  <c r="D63" i="13"/>
  <c r="C52" i="13"/>
  <c r="C42" i="13"/>
  <c r="E63" i="13"/>
  <c r="E41" i="13"/>
  <c r="H42" i="12"/>
  <c r="H36" i="12"/>
  <c r="H27" i="12"/>
  <c r="H49" i="12"/>
  <c r="H41" i="12"/>
  <c r="H29" i="12"/>
  <c r="H32" i="12"/>
  <c r="H38" i="12"/>
  <c r="H37" i="12"/>
  <c r="H34" i="12"/>
  <c r="B33" i="12"/>
  <c r="B34" i="12"/>
  <c r="B32" i="12"/>
  <c r="B36" i="12"/>
  <c r="B49" i="12"/>
  <c r="B37" i="12"/>
  <c r="B35" i="12"/>
  <c r="H51" i="12"/>
  <c r="H54" i="12" s="1"/>
  <c r="H47" i="12"/>
  <c r="H28" i="12"/>
  <c r="C75" i="13"/>
  <c r="C39" i="13"/>
  <c r="C77" i="13"/>
  <c r="D74" i="13"/>
  <c r="E38" i="13"/>
  <c r="E52" i="13"/>
  <c r="E66" i="13"/>
  <c r="C58" i="13"/>
  <c r="D44" i="13"/>
  <c r="E31" i="13"/>
  <c r="E51" i="13"/>
  <c r="E35" i="13"/>
  <c r="B31" i="13"/>
  <c r="B29" i="13"/>
  <c r="D41" i="13"/>
  <c r="C57" i="13"/>
  <c r="E32" i="13"/>
  <c r="E33" i="13"/>
  <c r="C49" i="13"/>
  <c r="C29" i="13"/>
  <c r="B76" i="13"/>
  <c r="D64" i="13"/>
  <c r="D65" i="13"/>
  <c r="D38" i="13"/>
  <c r="E75" i="13"/>
  <c r="B32" i="13"/>
  <c r="C47" i="13"/>
  <c r="B58" i="13"/>
  <c r="D34" i="13"/>
  <c r="B64" i="13"/>
  <c r="B67" i="13"/>
  <c r="E47" i="13"/>
  <c r="B30" i="13"/>
  <c r="E77" i="13"/>
  <c r="B48" i="13"/>
  <c r="E29" i="13"/>
  <c r="E69" i="13"/>
  <c r="B51" i="13"/>
  <c r="E71" i="13"/>
  <c r="B70" i="13"/>
  <c r="B78" i="13"/>
  <c r="C81" i="13"/>
  <c r="E56" i="13"/>
  <c r="D40" i="13"/>
  <c r="B66" i="13"/>
  <c r="B40" i="13"/>
  <c r="C50" i="13"/>
  <c r="B63" i="13"/>
  <c r="B35" i="13"/>
  <c r="C59" i="13"/>
  <c r="C69" i="13"/>
  <c r="E67" i="13"/>
  <c r="D36" i="13"/>
  <c r="E57" i="13"/>
  <c r="B74" i="13"/>
  <c r="E53" i="13"/>
  <c r="D57" i="13"/>
  <c r="D48" i="13"/>
  <c r="D79" i="13"/>
  <c r="C63" i="13"/>
  <c r="E78" i="13"/>
  <c r="E74" i="13"/>
  <c r="C60" i="13"/>
  <c r="D39" i="13"/>
  <c r="D47" i="13"/>
  <c r="B59" i="13"/>
  <c r="D56" i="13"/>
  <c r="E62" i="13"/>
  <c r="C54" i="13"/>
  <c r="B44" i="13"/>
  <c r="D32" i="13"/>
  <c r="B28" i="13"/>
  <c r="E50" i="13"/>
  <c r="D28" i="13"/>
  <c r="C45" i="13"/>
  <c r="E37" i="13"/>
  <c r="C38" i="13"/>
  <c r="B60" i="13"/>
  <c r="C56" i="13"/>
  <c r="D66" i="13"/>
  <c r="E28" i="13"/>
  <c r="C66" i="13"/>
  <c r="D50" i="13"/>
  <c r="B53" i="13"/>
  <c r="C31" i="13"/>
  <c r="B42" i="13"/>
  <c r="C40" i="13"/>
  <c r="B49" i="13"/>
  <c r="C68" i="13"/>
  <c r="D67" i="13"/>
  <c r="C41" i="13"/>
  <c r="C53" i="13"/>
  <c r="D81" i="13"/>
  <c r="C70" i="13"/>
  <c r="E39" i="13"/>
  <c r="D69" i="13"/>
  <c r="E65" i="13"/>
  <c r="C79" i="13"/>
  <c r="D51" i="13"/>
  <c r="B47" i="13"/>
  <c r="C37" i="13"/>
  <c r="C33" i="13"/>
  <c r="D55" i="13"/>
  <c r="E45" i="13"/>
  <c r="E54" i="13"/>
  <c r="B33" i="13"/>
  <c r="D72" i="13"/>
  <c r="B50" i="13"/>
  <c r="E80" i="13"/>
  <c r="D73" i="13"/>
  <c r="C43" i="13"/>
  <c r="E64" i="13"/>
  <c r="D30" i="13"/>
  <c r="D49" i="13"/>
  <c r="B80" i="13"/>
  <c r="C72" i="13"/>
  <c r="D59" i="13"/>
  <c r="D53" i="13"/>
  <c r="B57" i="13"/>
  <c r="D68" i="13"/>
  <c r="B75" i="13"/>
  <c r="B69" i="13"/>
  <c r="B55" i="13"/>
  <c r="E58" i="13"/>
  <c r="B43" i="13"/>
  <c r="D62" i="13"/>
  <c r="B39" i="13"/>
  <c r="B62" i="13"/>
  <c r="C55" i="13"/>
  <c r="B79" i="13"/>
  <c r="E60" i="13"/>
  <c r="C61" i="13"/>
  <c r="D52" i="13"/>
  <c r="C74" i="13"/>
  <c r="B61" i="13"/>
  <c r="E68" i="13"/>
  <c r="B34" i="13"/>
  <c r="C28" i="13"/>
  <c r="D42" i="13"/>
  <c r="B81" i="13"/>
  <c r="D31" i="13"/>
  <c r="E79" i="13"/>
  <c r="D58" i="13"/>
  <c r="E59" i="13"/>
  <c r="C51" i="13"/>
  <c r="B65" i="13"/>
  <c r="D70" i="13"/>
  <c r="C64" i="13"/>
  <c r="D45" i="13"/>
  <c r="D29" i="13"/>
  <c r="E44" i="13"/>
  <c r="B56" i="13"/>
  <c r="C30" i="13"/>
  <c r="D35" i="13"/>
  <c r="E55" i="13"/>
  <c r="C71" i="13"/>
  <c r="C46" i="13"/>
  <c r="E34" i="13"/>
  <c r="B37" i="13"/>
  <c r="B73" i="13"/>
  <c r="C34" i="13"/>
  <c r="C65" i="13"/>
  <c r="E30" i="13"/>
  <c r="C80" i="13"/>
  <c r="B72" i="13"/>
  <c r="E61" i="13"/>
  <c r="D76" i="13"/>
  <c r="E43" i="13"/>
  <c r="D54" i="13"/>
  <c r="C78" i="13"/>
  <c r="E40" i="13"/>
  <c r="E76" i="13"/>
  <c r="B68" i="13"/>
  <c r="E81" i="13"/>
  <c r="D60" i="13"/>
  <c r="B36" i="13"/>
  <c r="B45" i="13"/>
  <c r="C35" i="13"/>
  <c r="D75" i="13"/>
  <c r="B38" i="13"/>
  <c r="C76" i="13"/>
  <c r="C44" i="13"/>
  <c r="D80" i="13"/>
  <c r="C36" i="13"/>
  <c r="B46" i="13"/>
  <c r="D43" i="13"/>
  <c r="B52" i="13"/>
  <c r="D46" i="13"/>
  <c r="E49" i="13"/>
  <c r="C48" i="13"/>
  <c r="B77" i="13"/>
  <c r="B71" i="13"/>
  <c r="B57" i="12"/>
  <c r="B73" i="12"/>
  <c r="B67" i="12"/>
  <c r="B55" i="12"/>
  <c r="B52" i="12"/>
  <c r="B68" i="12"/>
  <c r="B72" i="12"/>
  <c r="B64" i="12"/>
  <c r="B71" i="12"/>
  <c r="B58" i="12"/>
  <c r="B48" i="12"/>
  <c r="B41" i="12"/>
  <c r="B45" i="12"/>
  <c r="B50" i="12"/>
  <c r="B43" i="12"/>
  <c r="B38" i="12"/>
  <c r="B30" i="12"/>
  <c r="B46" i="12"/>
  <c r="B28" i="12"/>
  <c r="B39" i="12"/>
  <c r="B62" i="12"/>
  <c r="B75" i="12"/>
  <c r="B61" i="12"/>
  <c r="B70" i="12"/>
  <c r="B66" i="12"/>
  <c r="B59" i="12"/>
  <c r="B76" i="12"/>
  <c r="B56" i="12"/>
  <c r="B69" i="12"/>
  <c r="B63" i="12"/>
  <c r="B53" i="12"/>
  <c r="B65" i="12"/>
  <c r="B74" i="12"/>
  <c r="B31" i="12"/>
  <c r="B40" i="12"/>
  <c r="B27" i="12"/>
  <c r="B54" i="12"/>
  <c r="B60" i="12"/>
  <c r="B44" i="12"/>
  <c r="B47" i="12"/>
  <c r="H64" i="12" l="1"/>
  <c r="H67" i="12"/>
  <c r="H56" i="12"/>
  <c r="H57" i="12"/>
  <c r="H66" i="12"/>
  <c r="H58" i="12"/>
  <c r="H69" i="12"/>
  <c r="H60" i="12"/>
  <c r="H73" i="12"/>
  <c r="H74" i="12"/>
  <c r="H52" i="12"/>
  <c r="H72" i="12"/>
  <c r="P13" i="12"/>
  <c r="Q13" i="12" s="1"/>
  <c r="P18" i="12"/>
  <c r="Q18" i="12" s="1"/>
  <c r="O17" i="12"/>
  <c r="R17" i="12" s="1"/>
  <c r="P7" i="12"/>
  <c r="Q7" i="12" s="1"/>
  <c r="P40" i="12"/>
  <c r="Q40" i="12" s="1"/>
  <c r="O35" i="12"/>
  <c r="R35" i="12" s="1"/>
  <c r="T31" i="12"/>
  <c r="S35" i="12"/>
  <c r="S22" i="12"/>
  <c r="S27" i="12"/>
  <c r="P28" i="12"/>
  <c r="Q28" i="12" s="1"/>
  <c r="P33" i="12"/>
  <c r="Q33" i="12" s="1"/>
  <c r="H70" i="12"/>
  <c r="H65" i="12"/>
  <c r="H68" i="12"/>
  <c r="H63" i="12"/>
  <c r="H53" i="12"/>
  <c r="H75" i="12"/>
  <c r="H62" i="12"/>
  <c r="H55" i="12"/>
  <c r="H59" i="12"/>
  <c r="H61" i="12"/>
  <c r="H76" i="12"/>
  <c r="H71" i="12"/>
  <c r="S11" i="12"/>
  <c r="T4" i="12"/>
  <c r="T34" i="12"/>
  <c r="S20" i="12"/>
  <c r="S23" i="12"/>
  <c r="T3" i="12"/>
  <c r="T32" i="12"/>
  <c r="P12" i="12"/>
  <c r="Q12" i="12" s="1"/>
  <c r="O31" i="12"/>
  <c r="R31" i="12" s="1"/>
  <c r="P25" i="12"/>
  <c r="Q25" i="12" s="1"/>
  <c r="T26" i="12"/>
  <c r="T11" i="12"/>
  <c r="T13" i="12"/>
  <c r="P22" i="12"/>
  <c r="Q22" i="12" s="1"/>
  <c r="S40" i="12"/>
  <c r="O26" i="12"/>
  <c r="R26" i="12" s="1"/>
  <c r="P9" i="12"/>
  <c r="Q9" i="12" s="1"/>
  <c r="S26" i="12"/>
  <c r="O18" i="12"/>
  <c r="R18" i="12" s="1"/>
  <c r="T22" i="12"/>
  <c r="S17" i="12"/>
  <c r="P19" i="12"/>
  <c r="Q19" i="12" s="1"/>
  <c r="P15" i="12"/>
  <c r="Q15" i="12" s="1"/>
  <c r="T23" i="12"/>
  <c r="T15" i="12"/>
  <c r="O23" i="12"/>
  <c r="R23" i="12" s="1"/>
  <c r="T35" i="12"/>
  <c r="S29" i="12"/>
  <c r="O39" i="12"/>
  <c r="R39" i="12" s="1"/>
  <c r="S6" i="12"/>
  <c r="S10" i="12"/>
  <c r="S7" i="12"/>
  <c r="T8" i="12"/>
  <c r="T6" i="12"/>
  <c r="S4" i="12"/>
  <c r="P29" i="12"/>
  <c r="Q29" i="12" s="1"/>
  <c r="T9" i="12"/>
  <c r="P38" i="12"/>
  <c r="Q38" i="12" s="1"/>
  <c r="S21" i="12"/>
  <c r="S25" i="12"/>
  <c r="S31" i="12"/>
  <c r="S32" i="12"/>
  <c r="P23" i="12"/>
  <c r="Q23" i="12" s="1"/>
  <c r="O25" i="12"/>
  <c r="R25" i="12" s="1"/>
  <c r="S37" i="12"/>
  <c r="S34" i="12"/>
  <c r="T16" i="12"/>
  <c r="T29" i="12"/>
  <c r="O34" i="12"/>
  <c r="R34" i="12" s="1"/>
  <c r="S15" i="12"/>
  <c r="T28" i="12"/>
  <c r="O29" i="12"/>
  <c r="R29" i="12" s="1"/>
  <c r="O7" i="12"/>
  <c r="S39" i="12"/>
  <c r="O3" i="12"/>
  <c r="R3" i="12" s="1"/>
  <c r="O24" i="12"/>
  <c r="R24" i="12" s="1"/>
  <c r="S5" i="12"/>
  <c r="T7" i="12"/>
  <c r="T41" i="12"/>
  <c r="P6" i="12"/>
  <c r="Q6" i="12" s="1"/>
  <c r="O11" i="12"/>
  <c r="R11" i="12" s="1"/>
  <c r="P39" i="12"/>
  <c r="Q39" i="12" s="1"/>
  <c r="S33" i="12"/>
  <c r="O10" i="12"/>
  <c r="R10" i="12" s="1"/>
  <c r="S38" i="12"/>
  <c r="S18" i="12"/>
  <c r="O28" i="12"/>
  <c r="R28" i="12" s="1"/>
  <c r="P41" i="12"/>
  <c r="Q41" i="12" s="1"/>
  <c r="O37" i="12"/>
  <c r="R37" i="12" s="1"/>
  <c r="P8" i="12"/>
  <c r="Q8" i="12" s="1"/>
  <c r="T24" i="12"/>
  <c r="P5" i="12"/>
  <c r="Q5" i="12" s="1"/>
  <c r="S28" i="12"/>
  <c r="T27" i="12"/>
  <c r="P34" i="12"/>
  <c r="Q34" i="12" s="1"/>
  <c r="P14" i="12"/>
  <c r="Q14" i="12" s="1"/>
  <c r="P10" i="12"/>
  <c r="Q10" i="12" s="1"/>
  <c r="S30" i="12"/>
  <c r="P31" i="12"/>
  <c r="Q31" i="12" s="1"/>
  <c r="P20" i="12"/>
  <c r="Q20" i="12" s="1"/>
  <c r="P27" i="12"/>
  <c r="Q27" i="12" s="1"/>
  <c r="P17" i="12"/>
  <c r="Q17" i="12" s="1"/>
  <c r="O12" i="12"/>
  <c r="R12" i="12" s="1"/>
  <c r="T18" i="12"/>
  <c r="P36" i="12"/>
  <c r="Q36" i="12" s="1"/>
  <c r="T5" i="12"/>
  <c r="O13" i="12"/>
  <c r="R13" i="12" s="1"/>
  <c r="O20" i="12"/>
  <c r="R20" i="12" s="1"/>
  <c r="P3" i="12"/>
  <c r="Q3" i="12" s="1"/>
  <c r="O33" i="12"/>
  <c r="R33" i="12" s="1"/>
  <c r="T38" i="12"/>
  <c r="S8" i="12"/>
  <c r="O15" i="12"/>
  <c r="R15" i="12" s="1"/>
  <c r="T2" i="12"/>
  <c r="P26" i="12"/>
  <c r="Q26" i="12" s="1"/>
  <c r="S19" i="12"/>
  <c r="T25" i="12"/>
  <c r="P35" i="12"/>
  <c r="Q35" i="12" s="1"/>
  <c r="T30" i="12"/>
  <c r="O6" i="12"/>
  <c r="O2" i="12"/>
  <c r="O36" i="12"/>
  <c r="R36" i="12" s="1"/>
  <c r="T21" i="12"/>
  <c r="T12" i="12"/>
  <c r="T33" i="12"/>
  <c r="O16" i="12"/>
  <c r="R16" i="12" s="1"/>
  <c r="O32" i="12"/>
  <c r="R32" i="12" s="1"/>
  <c r="P21" i="12"/>
  <c r="Q21" i="12" s="1"/>
  <c r="O14" i="12"/>
  <c r="R14" i="12" s="1"/>
  <c r="O19" i="12"/>
  <c r="R19" i="12" s="1"/>
  <c r="T17" i="12"/>
  <c r="S14" i="12"/>
  <c r="S16" i="12"/>
  <c r="T20" i="12"/>
  <c r="P37" i="12"/>
  <c r="Q37" i="12" s="1"/>
  <c r="T37" i="12"/>
  <c r="S3" i="12"/>
  <c r="O41" i="12"/>
  <c r="R41" i="12" s="1"/>
  <c r="O40" i="12"/>
  <c r="R40" i="12" s="1"/>
  <c r="P30" i="12"/>
  <c r="Q30" i="12" s="1"/>
  <c r="P2" i="12"/>
  <c r="Q2" i="12" s="1"/>
  <c r="O30" i="12"/>
  <c r="R30" i="12" s="1"/>
  <c r="T40" i="12"/>
  <c r="P24" i="12"/>
  <c r="Q24" i="12" s="1"/>
  <c r="O21" i="12"/>
  <c r="R21" i="12" s="1"/>
  <c r="P4" i="12"/>
  <c r="Q4" i="12" s="1"/>
  <c r="T10" i="12"/>
  <c r="T36" i="12"/>
  <c r="T19" i="12"/>
  <c r="S2" i="12"/>
  <c r="S41" i="12"/>
  <c r="P16" i="12"/>
  <c r="Q16" i="12" s="1"/>
  <c r="O8" i="12"/>
  <c r="R8" i="12" s="1"/>
  <c r="T14" i="12"/>
  <c r="O9" i="12"/>
  <c r="R9" i="12" s="1"/>
  <c r="P11" i="12"/>
  <c r="Q11" i="12" s="1"/>
  <c r="S36" i="12"/>
  <c r="O38" i="12"/>
  <c r="R38" i="12" s="1"/>
  <c r="O22" i="12"/>
  <c r="R22" i="12" s="1"/>
  <c r="P32" i="12"/>
  <c r="Q32" i="12" s="1"/>
  <c r="T39" i="12"/>
  <c r="S9" i="12"/>
  <c r="S12" i="12"/>
  <c r="O27" i="12"/>
  <c r="R27" i="12" s="1"/>
  <c r="O5" i="12"/>
  <c r="O4" i="12"/>
  <c r="S13" i="12"/>
  <c r="S24" i="12"/>
  <c r="M3" i="12"/>
  <c r="T44" i="12" l="1"/>
  <c r="P45" i="12"/>
  <c r="Q45" i="12" s="1"/>
  <c r="O57" i="12"/>
  <c r="R57" i="12" s="1"/>
  <c r="P44" i="12"/>
  <c r="Q44" i="12" s="1"/>
  <c r="O46" i="12"/>
  <c r="S44" i="12"/>
  <c r="O69" i="12"/>
  <c r="R69" i="12" s="1"/>
  <c r="T76" i="12"/>
  <c r="S66" i="12"/>
  <c r="P60" i="12"/>
  <c r="Q60" i="12" s="1"/>
  <c r="S49" i="12"/>
  <c r="S72" i="12"/>
  <c r="P59" i="12"/>
  <c r="Q59" i="12" s="1"/>
  <c r="S64" i="12"/>
  <c r="O55" i="12"/>
  <c r="R55" i="12" s="1"/>
  <c r="P50" i="12"/>
  <c r="Q50" i="12" s="1"/>
  <c r="O49" i="12"/>
  <c r="R49" i="12" s="1"/>
  <c r="O54" i="12"/>
  <c r="R54" i="12" s="1"/>
  <c r="S63" i="12"/>
  <c r="O82" i="12"/>
  <c r="R82" i="12" s="1"/>
  <c r="Z42" i="12" s="1"/>
  <c r="Z43" i="12" s="1"/>
  <c r="Z44" i="12" s="1"/>
  <c r="Z45" i="12" s="1"/>
  <c r="Z46" i="12" s="1"/>
  <c r="Z47" i="12" s="1"/>
  <c r="Z48" i="12" s="1"/>
  <c r="Z49" i="12" s="1"/>
  <c r="Z50" i="12" s="1"/>
  <c r="Z51" i="12" s="1"/>
  <c r="Z52" i="12" s="1"/>
  <c r="Z53" i="12" s="1"/>
  <c r="Z54" i="12" s="1"/>
  <c r="Z55" i="12" s="1"/>
  <c r="Z56" i="12" s="1"/>
  <c r="Z57" i="12" s="1"/>
  <c r="Z58" i="12" s="1"/>
  <c r="Z59" i="12" s="1"/>
  <c r="Z60" i="12" s="1"/>
  <c r="Z61" i="12" s="1"/>
  <c r="Z62" i="12" s="1"/>
  <c r="Z63" i="12" s="1"/>
  <c r="Z64" i="12" s="1"/>
  <c r="Z65" i="12" s="1"/>
  <c r="Z66" i="12" s="1"/>
  <c r="Z67" i="12" s="1"/>
  <c r="Z68" i="12" s="1"/>
  <c r="Z69" i="12" s="1"/>
  <c r="Z70" i="12" s="1"/>
  <c r="Z71" i="12" s="1"/>
  <c r="Z72" i="12" s="1"/>
  <c r="Z73" i="12" s="1"/>
  <c r="Z74" i="12" s="1"/>
  <c r="Z75" i="12" s="1"/>
  <c r="Z76" i="12" s="1"/>
  <c r="P62" i="12"/>
  <c r="Q62" i="12" s="1"/>
  <c r="S74" i="12"/>
  <c r="O61" i="12"/>
  <c r="R61" i="12" s="1"/>
  <c r="P70" i="12"/>
  <c r="Q70" i="12" s="1"/>
  <c r="T55" i="12"/>
  <c r="T53" i="12"/>
  <c r="P75" i="12"/>
  <c r="Q75" i="12" s="1"/>
  <c r="T72" i="12"/>
  <c r="O63" i="12"/>
  <c r="R63" i="12" s="1"/>
  <c r="T78" i="12"/>
  <c r="T50" i="12"/>
  <c r="S75" i="12"/>
  <c r="P52" i="12"/>
  <c r="Q52" i="12" s="1"/>
  <c r="S51" i="12"/>
  <c r="T82" i="12"/>
  <c r="T46" i="12"/>
  <c r="S61" i="12"/>
  <c r="O72" i="12"/>
  <c r="R72" i="12" s="1"/>
  <c r="P51" i="12"/>
  <c r="Q51" i="12" s="1"/>
  <c r="S56" i="12"/>
  <c r="R4" i="12"/>
  <c r="R5" i="12" s="1"/>
  <c r="S47" i="12"/>
  <c r="T70" i="12"/>
  <c r="S82" i="12"/>
  <c r="T66" i="12"/>
  <c r="O62" i="12"/>
  <c r="R62" i="12" s="1"/>
  <c r="T45" i="12"/>
  <c r="T77" i="12"/>
  <c r="O43" i="12"/>
  <c r="O70" i="12"/>
  <c r="R70" i="12" s="1"/>
  <c r="S65" i="12"/>
  <c r="S45" i="12"/>
  <c r="P56" i="12"/>
  <c r="Q56" i="12" s="1"/>
  <c r="T67" i="12"/>
  <c r="S79" i="12"/>
  <c r="O47" i="12"/>
  <c r="T47" i="12"/>
  <c r="S77" i="12"/>
  <c r="S48" i="12"/>
  <c r="S68" i="12"/>
  <c r="T68" i="12"/>
  <c r="P58" i="12"/>
  <c r="Q58" i="12" s="1"/>
  <c r="T49" i="12"/>
  <c r="O77" i="12"/>
  <c r="R77" i="12" s="1"/>
  <c r="T59" i="12"/>
  <c r="O59" i="12"/>
  <c r="R59" i="12" s="1"/>
  <c r="T58" i="12"/>
  <c r="O65" i="12"/>
  <c r="R65" i="12" s="1"/>
  <c r="P68" i="12"/>
  <c r="Q68" i="12" s="1"/>
  <c r="S71" i="12"/>
  <c r="S53" i="12"/>
  <c r="T43" i="12"/>
  <c r="O53" i="12"/>
  <c r="R53" i="12" s="1"/>
  <c r="O68" i="12"/>
  <c r="R68" i="12" s="1"/>
  <c r="P66" i="12"/>
  <c r="Q66" i="12" s="1"/>
  <c r="S54" i="12"/>
  <c r="P43" i="12"/>
  <c r="Q43" i="12" s="1"/>
  <c r="S69" i="12"/>
  <c r="P53" i="12"/>
  <c r="Q53" i="12" s="1"/>
  <c r="T73" i="12"/>
  <c r="O75" i="12"/>
  <c r="R75" i="12" s="1"/>
  <c r="S78" i="12"/>
  <c r="P76" i="12"/>
  <c r="Q76" i="12" s="1"/>
  <c r="S80" i="12"/>
  <c r="O51" i="12"/>
  <c r="R51" i="12" s="1"/>
  <c r="P48" i="12"/>
  <c r="Q48" i="12" s="1"/>
  <c r="O80" i="12"/>
  <c r="R80" i="12" s="1"/>
  <c r="P80" i="12"/>
  <c r="Q80" i="12" s="1"/>
  <c r="P47" i="12"/>
  <c r="Q47" i="12" s="1"/>
  <c r="P69" i="12"/>
  <c r="Q69" i="12" s="1"/>
  <c r="T75" i="12"/>
  <c r="O48" i="12"/>
  <c r="R48" i="12" s="1"/>
  <c r="T57" i="12"/>
  <c r="O58" i="12"/>
  <c r="R58" i="12" s="1"/>
  <c r="S67" i="12"/>
  <c r="P63" i="12"/>
  <c r="Q63" i="12" s="1"/>
  <c r="P54" i="12"/>
  <c r="Q54" i="12" s="1"/>
  <c r="P78" i="12"/>
  <c r="Q78" i="12" s="1"/>
  <c r="O67" i="12"/>
  <c r="R67" i="12" s="1"/>
  <c r="O79" i="12"/>
  <c r="R79" i="12" s="1"/>
  <c r="S46" i="12"/>
  <c r="S57" i="12"/>
  <c r="S62" i="12"/>
  <c r="P46" i="12"/>
  <c r="Q46" i="12" s="1"/>
  <c r="O60" i="12"/>
  <c r="R60" i="12" s="1"/>
  <c r="T62" i="12"/>
  <c r="T48" i="12"/>
  <c r="S81" i="12"/>
  <c r="T79" i="12"/>
  <c r="P79" i="12"/>
  <c r="Q79" i="12" s="1"/>
  <c r="S73" i="12"/>
  <c r="P67" i="12"/>
  <c r="Q67" i="12" s="1"/>
  <c r="O52" i="12"/>
  <c r="R52" i="12" s="1"/>
  <c r="P71" i="12"/>
  <c r="Q71" i="12" s="1"/>
  <c r="P82" i="12"/>
  <c r="Q82" i="12" s="1"/>
  <c r="S43" i="12"/>
  <c r="O81" i="12"/>
  <c r="R81" i="12" s="1"/>
  <c r="T81" i="12"/>
  <c r="S76" i="12"/>
  <c r="P77" i="12"/>
  <c r="Q77" i="12" s="1"/>
  <c r="P64" i="12"/>
  <c r="Q64" i="12" s="1"/>
  <c r="T65" i="12"/>
  <c r="P57" i="12"/>
  <c r="Q57" i="12" s="1"/>
  <c r="T60" i="12"/>
  <c r="P81" i="12"/>
  <c r="Q81" i="12" s="1"/>
  <c r="O44" i="12"/>
  <c r="R44" i="12" s="1"/>
  <c r="P49" i="12"/>
  <c r="Q49" i="12" s="1"/>
  <c r="O73" i="12"/>
  <c r="R73" i="12" s="1"/>
  <c r="T54" i="12"/>
  <c r="O64" i="12"/>
  <c r="R64" i="12" s="1"/>
  <c r="S70" i="12"/>
  <c r="T64" i="12"/>
  <c r="S58" i="12"/>
  <c r="O74" i="12"/>
  <c r="R74" i="12" s="1"/>
  <c r="T63" i="12"/>
  <c r="P61" i="12"/>
  <c r="Q61" i="12" s="1"/>
  <c r="T80" i="12"/>
  <c r="P72" i="12"/>
  <c r="Q72" i="12" s="1"/>
  <c r="O50" i="12"/>
  <c r="R50" i="12" s="1"/>
  <c r="T74" i="12"/>
  <c r="O78" i="12"/>
  <c r="R78" i="12" s="1"/>
  <c r="O56" i="12"/>
  <c r="R56" i="12" s="1"/>
  <c r="T61" i="12"/>
  <c r="O45" i="12"/>
  <c r="R45" i="12" s="1"/>
  <c r="S52" i="12"/>
  <c r="S50" i="12"/>
  <c r="T52" i="12"/>
  <c r="S60" i="12"/>
  <c r="P74" i="12"/>
  <c r="Q74" i="12" s="1"/>
  <c r="O66" i="12"/>
  <c r="R66" i="12" s="1"/>
  <c r="T71" i="12"/>
  <c r="P73" i="12"/>
  <c r="Q73" i="12" s="1"/>
  <c r="P55" i="12"/>
  <c r="Q55" i="12" s="1"/>
  <c r="O71" i="12"/>
  <c r="R71" i="12" s="1"/>
  <c r="S59" i="12"/>
  <c r="T69" i="12"/>
  <c r="S55" i="12"/>
  <c r="P65" i="12"/>
  <c r="Q65" i="12" s="1"/>
  <c r="T56" i="12"/>
  <c r="T51" i="12"/>
  <c r="O76" i="12"/>
  <c r="R76" i="12" s="1"/>
  <c r="R46" i="12" l="1"/>
  <c r="R47" i="12"/>
  <c r="M75" i="12" s="1"/>
  <c r="R6" i="12"/>
  <c r="R7" i="12" s="1"/>
  <c r="M10" i="12"/>
  <c r="M38" i="12"/>
  <c r="M5" i="12"/>
  <c r="M11" i="12"/>
  <c r="M43" i="12"/>
  <c r="M42" i="12"/>
  <c r="M37" i="12"/>
  <c r="M18" i="12"/>
  <c r="M25" i="12"/>
  <c r="M4" i="12"/>
  <c r="M13" i="12"/>
  <c r="M20" i="12"/>
  <c r="M6" i="12"/>
  <c r="M19" i="12"/>
  <c r="M22" i="12"/>
  <c r="M7" i="12"/>
  <c r="M8" i="12"/>
  <c r="M76" i="12"/>
  <c r="M14" i="12"/>
  <c r="M63" i="12"/>
  <c r="M30" i="12"/>
  <c r="M28" i="12"/>
  <c r="M16" i="12"/>
  <c r="M56" i="12"/>
  <c r="M62" i="12"/>
  <c r="M46" i="12"/>
  <c r="M58" i="12"/>
  <c r="M79" i="12" l="1"/>
  <c r="M71" i="12"/>
  <c r="M65" i="12"/>
  <c r="M69" i="12"/>
  <c r="M50" i="12"/>
  <c r="M67" i="12"/>
  <c r="M51" i="12"/>
  <c r="M52" i="12"/>
  <c r="M73" i="12"/>
  <c r="M74" i="12"/>
  <c r="M66" i="12"/>
  <c r="M47" i="12"/>
  <c r="M49" i="12"/>
  <c r="M48" i="12"/>
  <c r="M45" i="12"/>
  <c r="M60" i="12"/>
  <c r="M72" i="12"/>
  <c r="M80" i="12"/>
  <c r="M70" i="12"/>
  <c r="M68" i="12"/>
  <c r="M57" i="12"/>
  <c r="M33" i="12"/>
  <c r="M32" i="12"/>
  <c r="M26" i="12"/>
  <c r="M44" i="12"/>
  <c r="M36" i="12"/>
  <c r="M54" i="12"/>
  <c r="M9" i="12"/>
  <c r="M23" i="12"/>
  <c r="M53" i="12"/>
  <c r="M17" i="12"/>
  <c r="M24" i="12"/>
  <c r="M34" i="12"/>
  <c r="M77" i="12"/>
  <c r="M78" i="12"/>
  <c r="M27" i="12"/>
  <c r="M29" i="12"/>
  <c r="M41" i="12"/>
  <c r="M12" i="12"/>
  <c r="M64" i="12"/>
  <c r="M39" i="12"/>
  <c r="M35" i="12"/>
  <c r="M40" i="12"/>
  <c r="M21" i="12"/>
  <c r="M81" i="12"/>
  <c r="M82" i="12"/>
  <c r="M15" i="12"/>
  <c r="M31" i="12"/>
  <c r="M55" i="12"/>
  <c r="M59" i="12"/>
  <c r="M61" i="12"/>
  <c r="X5" i="12" l="1"/>
  <c r="X6" i="12"/>
  <c r="AB3" i="12"/>
  <c r="AA6" i="12"/>
  <c r="AC59" i="12"/>
  <c r="X38" i="12"/>
  <c r="AB32" i="12"/>
  <c r="Z5" i="12"/>
  <c r="AC74" i="12"/>
  <c r="X40" i="12"/>
  <c r="AB63" i="12"/>
  <c r="Y5" i="12"/>
  <c r="AA41" i="12"/>
  <c r="X23" i="12"/>
  <c r="AB79" i="12"/>
  <c r="X25" i="12"/>
  <c r="X36" i="12"/>
  <c r="X8" i="12"/>
  <c r="Y34" i="12"/>
  <c r="AB72" i="12"/>
  <c r="Y11" i="12"/>
  <c r="AC13" i="12"/>
  <c r="Z14" i="12"/>
  <c r="AB6" i="12"/>
  <c r="AB5" i="12"/>
  <c r="X11" i="12"/>
  <c r="AA36" i="12"/>
  <c r="AA28" i="12"/>
  <c r="AB71" i="12"/>
  <c r="AC72" i="12"/>
  <c r="Z40" i="12"/>
  <c r="AC57" i="12"/>
  <c r="AC48" i="12"/>
  <c r="Y23" i="12"/>
  <c r="Z19" i="12"/>
  <c r="AB53" i="12"/>
  <c r="AB39" i="12"/>
  <c r="Z6" i="12"/>
  <c r="AB69" i="12"/>
  <c r="AC38" i="12"/>
  <c r="AC66" i="12"/>
  <c r="AC23" i="12"/>
  <c r="AB74" i="12"/>
  <c r="X7" i="12"/>
  <c r="AC54" i="12"/>
  <c r="AB12" i="12"/>
  <c r="AC5" i="12"/>
  <c r="AA5" i="12"/>
  <c r="AC3" i="12"/>
  <c r="Z3" i="12"/>
  <c r="X3" i="12"/>
  <c r="Y3" i="12"/>
  <c r="AA3" i="12"/>
  <c r="Z4" i="12"/>
  <c r="Y4" i="12"/>
  <c r="AC4" i="12"/>
  <c r="AA4" i="12"/>
  <c r="X4" i="12"/>
  <c r="AB4" i="12"/>
  <c r="AC6" i="12"/>
  <c r="AB45" i="12"/>
  <c r="Z39" i="12"/>
  <c r="AB7" i="12"/>
  <c r="AA33" i="12"/>
  <c r="AC78" i="12"/>
  <c r="AB43" i="12"/>
  <c r="AB34" i="12"/>
  <c r="AB36" i="12"/>
  <c r="Z37" i="12"/>
  <c r="AA17" i="12"/>
  <c r="AC46" i="12"/>
  <c r="AC62" i="12"/>
  <c r="X18" i="12"/>
  <c r="Y14" i="12"/>
  <c r="AC34" i="12"/>
  <c r="AC52" i="12"/>
  <c r="AB64" i="12"/>
  <c r="X17" i="12"/>
  <c r="AB22" i="12"/>
  <c r="AC79" i="12"/>
  <c r="Y6" i="12"/>
  <c r="AB13" i="12"/>
  <c r="AC49" i="12"/>
  <c r="AB58" i="12"/>
  <c r="AC44" i="12"/>
  <c r="AA12" i="12"/>
  <c r="Y33" i="12"/>
  <c r="Z8" i="12"/>
  <c r="Y12" i="12"/>
  <c r="AB24" i="12"/>
  <c r="X30" i="12"/>
  <c r="AA9" i="12"/>
  <c r="AC82" i="12"/>
  <c r="Z25" i="12"/>
  <c r="AB26" i="12"/>
  <c r="AC60" i="12"/>
  <c r="AB23" i="12"/>
  <c r="AC53" i="12"/>
  <c r="Y21" i="12"/>
  <c r="AB37" i="12"/>
  <c r="Z41" i="12"/>
  <c r="X32" i="12"/>
  <c r="AB54" i="12"/>
  <c r="AA31" i="12"/>
  <c r="Y10" i="12"/>
  <c r="AC8" i="12"/>
  <c r="AB19" i="12"/>
  <c r="Z17" i="12"/>
  <c r="AC73" i="12"/>
  <c r="X26" i="12"/>
  <c r="AA25" i="12"/>
  <c r="AB29" i="12"/>
  <c r="AC65" i="12"/>
  <c r="AC22" i="12"/>
  <c r="AA16" i="12"/>
  <c r="Z33" i="12"/>
  <c r="AB28" i="12"/>
  <c r="X10" i="12"/>
  <c r="AC75" i="12"/>
  <c r="AB66" i="12"/>
  <c r="AB9" i="12"/>
  <c r="AB61" i="12"/>
  <c r="X39" i="12"/>
  <c r="AB78" i="12"/>
  <c r="AB47" i="12"/>
  <c r="AC16" i="12"/>
  <c r="AC67" i="12"/>
  <c r="AA37" i="12"/>
  <c r="X9" i="12"/>
  <c r="Z35" i="12"/>
  <c r="Z9" i="12"/>
  <c r="Y32" i="12"/>
  <c r="Y35" i="12"/>
  <c r="AB62" i="12"/>
  <c r="Z16" i="12"/>
  <c r="AB60" i="12"/>
  <c r="Z15" i="12"/>
  <c r="AB14" i="12"/>
  <c r="AB50" i="12"/>
  <c r="AB11" i="12"/>
  <c r="Y30" i="12"/>
  <c r="AC25" i="12"/>
  <c r="Y24" i="12"/>
  <c r="Y25" i="12"/>
  <c r="AB52" i="12"/>
  <c r="AC41" i="12"/>
  <c r="AC40" i="12"/>
  <c r="AC51" i="12"/>
  <c r="Y41" i="12"/>
  <c r="X41" i="12"/>
  <c r="AB56" i="12"/>
  <c r="AC27" i="12"/>
  <c r="Z36" i="12"/>
  <c r="Z34" i="12"/>
  <c r="AA18" i="12"/>
  <c r="AA40" i="12"/>
  <c r="Z32" i="12"/>
  <c r="AC61" i="12"/>
  <c r="X20" i="12"/>
  <c r="AA35" i="12"/>
  <c r="X14" i="12"/>
  <c r="Z20" i="12"/>
  <c r="AB31" i="12"/>
  <c r="Y13" i="12"/>
  <c r="AB41" i="12"/>
  <c r="AA14" i="12"/>
  <c r="AB70" i="12"/>
  <c r="AC33" i="12"/>
  <c r="AC68" i="12"/>
  <c r="AB46" i="12"/>
  <c r="X33" i="12"/>
  <c r="AB42" i="12"/>
  <c r="AB44" i="12"/>
  <c r="Y31" i="12"/>
  <c r="AA23" i="12"/>
  <c r="AB75" i="12"/>
  <c r="AB77" i="12"/>
  <c r="Z18" i="12"/>
  <c r="Y39" i="12"/>
  <c r="Y38" i="12"/>
  <c r="X35" i="12"/>
  <c r="AA21" i="12"/>
  <c r="AC55" i="12"/>
  <c r="AB67" i="12"/>
  <c r="AB68" i="12"/>
  <c r="X34" i="12"/>
  <c r="AB55" i="12"/>
  <c r="AC35" i="12"/>
  <c r="Y40" i="12"/>
  <c r="AB16" i="12"/>
  <c r="AC29" i="12"/>
  <c r="AC10" i="12"/>
  <c r="Z7" i="12"/>
  <c r="AC18" i="12"/>
  <c r="X19" i="12"/>
  <c r="AC15" i="12"/>
  <c r="Y8" i="12"/>
  <c r="AC47" i="12"/>
  <c r="Y19" i="12"/>
  <c r="AC81" i="12"/>
  <c r="X37" i="12"/>
  <c r="X15" i="12"/>
  <c r="AC28" i="12"/>
  <c r="Y22" i="12"/>
  <c r="AC11" i="12"/>
  <c r="AC37" i="12"/>
  <c r="AB51" i="12"/>
  <c r="AC36" i="12"/>
  <c r="AB40" i="12"/>
  <c r="AA39" i="12"/>
  <c r="Y7" i="12"/>
  <c r="AB80" i="12"/>
  <c r="X27" i="12"/>
  <c r="AC32" i="12"/>
  <c r="Z28" i="12"/>
  <c r="AC77" i="12"/>
  <c r="AC50" i="12"/>
  <c r="AA13" i="12"/>
  <c r="Z24" i="12"/>
  <c r="X13" i="12"/>
  <c r="AB33" i="12"/>
  <c r="AB35" i="12"/>
  <c r="AC7" i="12"/>
  <c r="Y29" i="12"/>
  <c r="AC24" i="12"/>
  <c r="X22" i="12"/>
  <c r="AC30" i="12"/>
  <c r="AC21" i="12"/>
  <c r="AC39" i="12"/>
  <c r="X24" i="12"/>
  <c r="Z13" i="12"/>
  <c r="AC26" i="12"/>
  <c r="AA38" i="12"/>
  <c r="Z23" i="12"/>
  <c r="AC76" i="12"/>
  <c r="X21" i="12"/>
  <c r="AB82" i="12"/>
  <c r="AC31" i="12"/>
  <c r="AA11" i="12"/>
  <c r="Y20" i="12"/>
  <c r="Z31" i="12"/>
  <c r="AB49" i="12"/>
  <c r="AB65" i="12"/>
  <c r="AB25" i="12"/>
  <c r="Z29" i="12"/>
  <c r="AC69" i="12"/>
  <c r="AC45" i="12"/>
  <c r="AB57" i="12"/>
  <c r="AA27" i="12"/>
  <c r="AA34" i="12"/>
  <c r="AA8" i="12"/>
  <c r="Z30" i="12"/>
  <c r="Z22" i="12"/>
  <c r="AB73" i="12"/>
  <c r="AA15" i="12"/>
  <c r="AC80" i="12"/>
  <c r="Y16" i="12"/>
  <c r="X16" i="12"/>
  <c r="AC17" i="12"/>
  <c r="AC14" i="12"/>
  <c r="AB17" i="12"/>
  <c r="AB81" i="12"/>
  <c r="AC19" i="12"/>
  <c r="AA20" i="12"/>
  <c r="AB38" i="12"/>
  <c r="AB18" i="12"/>
  <c r="Y17" i="12"/>
  <c r="AA32" i="12"/>
  <c r="AB8" i="12"/>
  <c r="Y18" i="12"/>
  <c r="AC43" i="12"/>
  <c r="AC42" i="12"/>
  <c r="AB59" i="12"/>
  <c r="Y15" i="12"/>
  <c r="X31" i="12"/>
  <c r="Z11" i="12"/>
  <c r="Z12" i="12"/>
  <c r="AC9" i="12"/>
  <c r="AA29" i="12"/>
  <c r="AB30" i="12"/>
  <c r="AC64" i="12"/>
  <c r="Y9" i="12"/>
  <c r="Z27" i="12"/>
  <c r="AC63" i="12"/>
  <c r="X12" i="12"/>
  <c r="AC56" i="12"/>
  <c r="AA10" i="12"/>
  <c r="AC58" i="12"/>
  <c r="AA24" i="12"/>
  <c r="Z38" i="12"/>
  <c r="AA22" i="12"/>
  <c r="AB27" i="12"/>
  <c r="AB15" i="12"/>
  <c r="AB21" i="12"/>
  <c r="Y28" i="12"/>
  <c r="Z10" i="12"/>
  <c r="AA7" i="12"/>
  <c r="AC71" i="12"/>
  <c r="AB76" i="12"/>
  <c r="X29" i="12"/>
  <c r="AC20" i="12"/>
  <c r="AB20" i="12"/>
  <c r="AB10" i="12"/>
  <c r="AC70" i="12"/>
  <c r="AC12" i="12"/>
  <c r="AA19" i="12"/>
  <c r="AB48" i="12"/>
  <c r="AA30" i="12"/>
  <c r="Y27" i="12"/>
  <c r="Y36" i="12"/>
  <c r="Z26" i="12"/>
  <c r="AA26" i="12"/>
  <c r="Y37" i="12"/>
  <c r="X28" i="12"/>
  <c r="Y26" i="12"/>
  <c r="Z21" i="12"/>
  <c r="AG3" i="12" l="1"/>
  <c r="AG8" i="12"/>
  <c r="AG7" i="12"/>
  <c r="AG4" i="12"/>
  <c r="AG5" i="12"/>
  <c r="AG6" i="12"/>
  <c r="AG10" i="12" l="1"/>
  <c r="AG13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B9" authorId="0" shapeId="0" xr:uid="{00000000-0006-0000-0100-000001000000}">
      <text>
        <r>
          <rPr>
            <sz val="9"/>
            <rFont val="ＭＳ Ｐゴシック"/>
            <family val="3"/>
            <charset val="134"/>
          </rPr>
          <t xml:space="preserve">参加者リストの
番号を記入して下さい
</t>
        </r>
      </text>
    </comment>
    <comment ref="H9" authorId="0" shapeId="0" xr:uid="{00000000-0006-0000-0100-000002000000}">
      <text>
        <r>
          <rPr>
            <sz val="9"/>
            <rFont val="ＭＳ Ｐゴシック"/>
            <family val="3"/>
            <charset val="134"/>
          </rPr>
          <t xml:space="preserve">参加者リストの
番号を記入して下さい
</t>
        </r>
      </text>
    </comment>
    <comment ref="N9" authorId="0" shapeId="0" xr:uid="{00000000-0006-0000-0100-000003000000}">
      <text>
        <r>
          <rPr>
            <sz val="9"/>
            <rFont val="ＭＳ Ｐゴシック"/>
            <family val="3"/>
            <charset val="134"/>
          </rPr>
          <t xml:space="preserve">参加者リストの
番号を記入して下さい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B9" authorId="0" shapeId="0" xr:uid="{00000000-0006-0000-0200-000001000000}">
      <text>
        <r>
          <rPr>
            <sz val="9"/>
            <rFont val="ＭＳ Ｐゴシック"/>
            <family val="3"/>
            <charset val="134"/>
          </rPr>
          <t xml:space="preserve">参加者リストの
番号を記入して下さい
</t>
        </r>
      </text>
    </comment>
    <comment ref="H9" authorId="0" shapeId="0" xr:uid="{00000000-0006-0000-0200-000002000000}">
      <text>
        <r>
          <rPr>
            <sz val="9"/>
            <rFont val="ＭＳ Ｐゴシック"/>
            <family val="3"/>
            <charset val="134"/>
          </rPr>
          <t xml:space="preserve">参加者リストの
番号を記入して下さい
</t>
        </r>
      </text>
    </comment>
    <comment ref="N9" authorId="0" shapeId="0" xr:uid="{00000000-0006-0000-0200-000003000000}">
      <text>
        <r>
          <rPr>
            <sz val="9"/>
            <rFont val="ＭＳ Ｐゴシック"/>
            <family val="3"/>
            <charset val="134"/>
          </rPr>
          <t xml:space="preserve">参加者リストの
番号を記入して下さい
</t>
        </r>
      </text>
    </comment>
  </commentList>
</comments>
</file>

<file path=xl/sharedStrings.xml><?xml version="1.0" encoding="utf-8"?>
<sst xmlns="http://schemas.openxmlformats.org/spreadsheetml/2006/main" count="128" uniqueCount="67">
  <si>
    <t>【小学生の部】</t>
  </si>
  <si>
    <t>府・県名</t>
  </si>
  <si>
    <t>チーム名(正式名)</t>
  </si>
  <si>
    <t>チーム名(略式名)</t>
  </si>
  <si>
    <t>申し込み責任者</t>
  </si>
  <si>
    <t>住所</t>
  </si>
  <si>
    <t>〒</t>
  </si>
  <si>
    <t>氏名</t>
  </si>
  <si>
    <t>男子参加者リスト</t>
  </si>
  <si>
    <t>女子参加者リスト</t>
  </si>
  <si>
    <t>番号</t>
  </si>
  <si>
    <t>ふりがな</t>
  </si>
  <si>
    <t>学年</t>
  </si>
  <si>
    <t>6年</t>
  </si>
  <si>
    <t>1年</t>
  </si>
  <si>
    <t>5年</t>
  </si>
  <si>
    <t>2年</t>
  </si>
  <si>
    <t>4年</t>
  </si>
  <si>
    <t>3年</t>
  </si>
  <si>
    <t>男子シングルス
申込書</t>
  </si>
  <si>
    <t>※備考欄に県内での</t>
  </si>
  <si>
    <t xml:space="preserve"> 　主な成績を記入
　　して下さい</t>
  </si>
  <si>
    <t>チーム名</t>
  </si>
  <si>
    <t>新6年生以下男子シングルス</t>
  </si>
  <si>
    <t>新４年生以下男子シングルス</t>
  </si>
  <si>
    <t>新２年生以下男子シングルス</t>
  </si>
  <si>
    <t>ランキング</t>
  </si>
  <si>
    <t>備考</t>
  </si>
  <si>
    <t>女子シングルス
申込書</t>
  </si>
  <si>
    <t>新6年生以下女子シングルス</t>
  </si>
  <si>
    <t>新４年生以下女子シングルス</t>
  </si>
  <si>
    <t>新２年生以下女子シングルス</t>
  </si>
  <si>
    <t>男子リスト</t>
    <rPh sb="0" eb="2">
      <t>ダンシ</t>
    </rPh>
    <phoneticPr fontId="25"/>
  </si>
  <si>
    <t>女子リスト</t>
    <rPh sb="0" eb="2">
      <t>ジョシ</t>
    </rPh>
    <phoneticPr fontId="25"/>
  </si>
  <si>
    <t>種目</t>
    <rPh sb="0" eb="2">
      <t>シュモク</t>
    </rPh>
    <phoneticPr fontId="25"/>
  </si>
  <si>
    <t>名前</t>
    <rPh sb="0" eb="2">
      <t>ナマエ</t>
    </rPh>
    <phoneticPr fontId="25"/>
  </si>
  <si>
    <t>学年</t>
    <rPh sb="0" eb="2">
      <t>ガクネン</t>
    </rPh>
    <phoneticPr fontId="25"/>
  </si>
  <si>
    <t>備考</t>
    <rPh sb="0" eb="2">
      <t>ビコウ</t>
    </rPh>
    <phoneticPr fontId="25"/>
  </si>
  <si>
    <t>女子リスト</t>
    <phoneticPr fontId="25"/>
  </si>
  <si>
    <t>所属</t>
    <rPh sb="0" eb="2">
      <t>ショゾク</t>
    </rPh>
    <phoneticPr fontId="25"/>
  </si>
  <si>
    <t>性別</t>
    <rPh sb="0" eb="2">
      <t>セイベツ</t>
    </rPh>
    <phoneticPr fontId="25"/>
  </si>
  <si>
    <t>氏名</t>
    <rPh sb="0" eb="2">
      <t>シメイ</t>
    </rPh>
    <phoneticPr fontId="25"/>
  </si>
  <si>
    <t>読み</t>
    <rPh sb="0" eb="1">
      <t>ヨ</t>
    </rPh>
    <phoneticPr fontId="25"/>
  </si>
  <si>
    <t>チーム名</t>
    <rPh sb="3" eb="4">
      <t>メイ</t>
    </rPh>
    <phoneticPr fontId="25"/>
  </si>
  <si>
    <t>ふりがな</t>
    <phoneticPr fontId="25"/>
  </si>
  <si>
    <t>ふりがな</t>
    <phoneticPr fontId="25"/>
  </si>
  <si>
    <t>BSA</t>
  </si>
  <si>
    <t>BSB</t>
  </si>
  <si>
    <t>BSC</t>
  </si>
  <si>
    <t>GSA</t>
  </si>
  <si>
    <t>GSB</t>
  </si>
  <si>
    <t>GSC</t>
  </si>
  <si>
    <t>新6年生以下男子</t>
    <rPh sb="0" eb="1">
      <t>シン</t>
    </rPh>
    <rPh sb="2" eb="3">
      <t>ネン</t>
    </rPh>
    <rPh sb="3" eb="4">
      <t>セイ</t>
    </rPh>
    <rPh sb="4" eb="6">
      <t>イカ</t>
    </rPh>
    <rPh sb="6" eb="8">
      <t>ダンシ</t>
    </rPh>
    <phoneticPr fontId="25"/>
  </si>
  <si>
    <t>新4年生以下男子</t>
    <rPh sb="0" eb="1">
      <t>シン</t>
    </rPh>
    <rPh sb="2" eb="3">
      <t>ネン</t>
    </rPh>
    <rPh sb="3" eb="4">
      <t>セイ</t>
    </rPh>
    <rPh sb="4" eb="6">
      <t>イカ</t>
    </rPh>
    <rPh sb="6" eb="8">
      <t>ダンシ</t>
    </rPh>
    <phoneticPr fontId="25"/>
  </si>
  <si>
    <t>新2年生以下男子</t>
    <rPh sb="0" eb="1">
      <t>シン</t>
    </rPh>
    <rPh sb="2" eb="3">
      <t>ネン</t>
    </rPh>
    <rPh sb="3" eb="4">
      <t>セイ</t>
    </rPh>
    <rPh sb="4" eb="6">
      <t>イカ</t>
    </rPh>
    <rPh sb="6" eb="8">
      <t>ダンシ</t>
    </rPh>
    <phoneticPr fontId="25"/>
  </si>
  <si>
    <t>新6年生以下女子</t>
    <rPh sb="0" eb="1">
      <t>シン</t>
    </rPh>
    <rPh sb="2" eb="3">
      <t>ネン</t>
    </rPh>
    <rPh sb="3" eb="4">
      <t>セイ</t>
    </rPh>
    <rPh sb="4" eb="6">
      <t>イカ</t>
    </rPh>
    <phoneticPr fontId="25"/>
  </si>
  <si>
    <t>新4年生以下女子</t>
    <rPh sb="0" eb="1">
      <t>シン</t>
    </rPh>
    <rPh sb="2" eb="3">
      <t>ネン</t>
    </rPh>
    <rPh sb="3" eb="4">
      <t>セイ</t>
    </rPh>
    <rPh sb="4" eb="6">
      <t>イカ</t>
    </rPh>
    <phoneticPr fontId="25"/>
  </si>
  <si>
    <t>新2年生以下女子</t>
    <rPh sb="0" eb="1">
      <t>シン</t>
    </rPh>
    <rPh sb="2" eb="3">
      <t>ネン</t>
    </rPh>
    <rPh sb="3" eb="4">
      <t>セイ</t>
    </rPh>
    <rPh sb="4" eb="6">
      <t>イカ</t>
    </rPh>
    <phoneticPr fontId="25"/>
  </si>
  <si>
    <t>人</t>
    <rPh sb="0" eb="1">
      <t>ニン</t>
    </rPh>
    <phoneticPr fontId="25"/>
  </si>
  <si>
    <t>合計</t>
    <rPh sb="0" eb="2">
      <t>ゴウケイ</t>
    </rPh>
    <phoneticPr fontId="25"/>
  </si>
  <si>
    <t>参加料</t>
    <rPh sb="0" eb="2">
      <t>サンカ</t>
    </rPh>
    <rPh sb="2" eb="3">
      <t>リョウ</t>
    </rPh>
    <phoneticPr fontId="25"/>
  </si>
  <si>
    <t>回　徳島県ジュニアオープンバドミントン大会　参加申込書</t>
  </si>
  <si>
    <t>第</t>
    <rPh sb="0" eb="1">
      <t>ダイ</t>
    </rPh>
    <phoneticPr fontId="25"/>
  </si>
  <si>
    <t>※参加者リストの作成をよろしくお願いします。</t>
    <phoneticPr fontId="25"/>
  </si>
  <si>
    <t>※姓名間にスペースを入れて下さい。</t>
    <rPh sb="1" eb="3">
      <t>セイメイ</t>
    </rPh>
    <rPh sb="3" eb="4">
      <t>アイダ</t>
    </rPh>
    <rPh sb="10" eb="11">
      <t>イ</t>
    </rPh>
    <rPh sb="13" eb="14">
      <t>クダ</t>
    </rPh>
    <phoneticPr fontId="25"/>
  </si>
  <si>
    <t>連絡先電話番号</t>
    <rPh sb="0" eb="3">
      <t>レンラクサキ</t>
    </rPh>
    <rPh sb="3" eb="7">
      <t>デンワバンゴウ</t>
    </rPh>
    <phoneticPr fontId="25"/>
  </si>
  <si>
    <t>※番号の欄に参加者リストの番号を入力してください</t>
    <rPh sb="1" eb="3">
      <t>バンゴウ</t>
    </rPh>
    <rPh sb="4" eb="5">
      <t>ラン</t>
    </rPh>
    <rPh sb="6" eb="9">
      <t>サンカシャ</t>
    </rPh>
    <rPh sb="13" eb="15">
      <t>バンゴウ</t>
    </rPh>
    <rPh sb="16" eb="18">
      <t>ニュウリョク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</si>
</sst>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31" x14ac:knownFonts="1">
    <font>
      <sz val="11"/>
      <color indexed="8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sz val="14"/>
      <color indexed="56"/>
      <name val="ＭＳ Ｐゴシック"/>
      <family val="3"/>
      <charset val="128"/>
    </font>
    <font>
      <b/>
      <sz val="14"/>
      <color indexed="60"/>
      <name val="ＭＳ Ｐゴシック"/>
      <family val="3"/>
      <charset val="128"/>
    </font>
    <font>
      <sz val="9"/>
      <name val="ＭＳ Ｐゴシック"/>
      <family val="3"/>
      <charset val="134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2">
    <xf numFmtId="0" fontId="0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" fillId="23" borderId="9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7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11" xfId="0" applyBorder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0" fillId="0" borderId="11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</xf>
    <xf numFmtId="0" fontId="21" fillId="0" borderId="12" xfId="0" applyFont="1" applyBorder="1" applyAlignment="1" applyProtection="1">
      <alignment vertical="center"/>
    </xf>
    <xf numFmtId="0" fontId="17" fillId="0" borderId="12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8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horizontal="center" vertical="center"/>
      <protection locked="0"/>
    </xf>
    <xf numFmtId="0" fontId="22" fillId="0" borderId="0" xfId="0" applyFont="1" applyProtection="1">
      <alignment vertical="center"/>
    </xf>
    <xf numFmtId="0" fontId="0" fillId="0" borderId="0" xfId="0" applyBorder="1" applyProtection="1">
      <alignment vertical="center"/>
    </xf>
    <xf numFmtId="0" fontId="18" fillId="0" borderId="14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29" fillId="0" borderId="0" xfId="0" applyFont="1" applyProtection="1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1" xfId="0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49" fontId="26" fillId="23" borderId="11" xfId="0" applyNumberFormat="1" applyFont="1" applyFill="1" applyBorder="1" applyAlignment="1" applyProtection="1">
      <alignment horizontal="center" vertical="center"/>
      <protection hidden="1"/>
    </xf>
    <xf numFmtId="0" fontId="0" fillId="25" borderId="11" xfId="0" applyFill="1" applyBorder="1" applyProtection="1">
      <alignment vertical="center"/>
      <protection locked="0"/>
    </xf>
    <xf numFmtId="0" fontId="19" fillId="0" borderId="0" xfId="0" applyFont="1" applyAlignment="1">
      <alignment horizontal="right" vertical="center"/>
    </xf>
    <xf numFmtId="0" fontId="28" fillId="0" borderId="0" xfId="0" applyFont="1" applyAlignment="1" applyProtection="1">
      <alignment horizontal="right" vertical="center"/>
    </xf>
    <xf numFmtId="0" fontId="27" fillId="0" borderId="0" xfId="0" applyFont="1" applyProtection="1">
      <alignment vertical="center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20" fillId="26" borderId="0" xfId="0" applyFont="1" applyFill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0" fontId="20" fillId="8" borderId="0" xfId="0" applyFont="1" applyFill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17" fillId="24" borderId="0" xfId="0" applyFont="1" applyFill="1" applyAlignment="1">
      <alignment horizontal="center" vertical="center" wrapText="1"/>
    </xf>
    <xf numFmtId="0" fontId="18" fillId="0" borderId="11" xfId="0" applyFont="1" applyBorder="1" applyAlignment="1" applyProtection="1">
      <alignment horizontal="center" vertical="center"/>
      <protection hidden="1"/>
    </xf>
    <xf numFmtId="0" fontId="0" fillId="0" borderId="11" xfId="0" applyFont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hidden="1"/>
    </xf>
    <xf numFmtId="0" fontId="17" fillId="9" borderId="0" xfId="0" applyFont="1" applyFill="1" applyAlignment="1">
      <alignment horizontal="center" vertical="center" wrapText="1"/>
    </xf>
    <xf numFmtId="0" fontId="0" fillId="0" borderId="11" xfId="0" applyFont="1" applyBorder="1" applyAlignment="1" applyProtection="1">
      <alignment horizontal="center" vertical="center"/>
      <protection hidden="1"/>
    </xf>
    <xf numFmtId="0" fontId="0" fillId="0" borderId="10" xfId="0" applyFont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42" fontId="0" fillId="0" borderId="0" xfId="0" applyNumberFormat="1" applyAlignment="1" applyProtection="1">
      <alignment horizontal="center" vertical="center"/>
      <protection hidden="1"/>
    </xf>
    <xf numFmtId="0" fontId="18" fillId="27" borderId="17" xfId="0" applyFont="1" applyFill="1" applyBorder="1" applyAlignment="1" applyProtection="1">
      <alignment horizontal="center" vertical="center"/>
      <protection locked="0"/>
    </xf>
    <xf numFmtId="0" fontId="18" fillId="27" borderId="18" xfId="0" applyFont="1" applyFill="1" applyBorder="1" applyAlignment="1" applyProtection="1">
      <alignment horizontal="center" vertical="center"/>
      <protection locked="0"/>
    </xf>
    <xf numFmtId="0" fontId="0" fillId="27" borderId="15" xfId="0" applyFont="1" applyFill="1" applyBorder="1" applyAlignment="1" applyProtection="1">
      <alignment horizontal="center" vertical="center"/>
      <protection locked="0"/>
    </xf>
    <xf numFmtId="0" fontId="18" fillId="27" borderId="15" xfId="0" applyFont="1" applyFill="1" applyBorder="1" applyAlignment="1" applyProtection="1">
      <alignment horizontal="center" vertical="center"/>
      <protection locked="0"/>
    </xf>
    <xf numFmtId="0" fontId="18" fillId="27" borderId="16" xfId="0" applyNumberFormat="1" applyFont="1" applyFill="1" applyBorder="1" applyAlignment="1" applyProtection="1">
      <alignment horizontal="center" vertical="center"/>
      <protection locked="0"/>
    </xf>
    <xf numFmtId="0" fontId="18" fillId="27" borderId="16" xfId="0" applyNumberFormat="1" applyFont="1" applyFill="1" applyBorder="1" applyAlignment="1" applyProtection="1">
      <alignment horizontal="center" vertical="center"/>
      <protection locked="0"/>
    </xf>
    <xf numFmtId="0" fontId="18" fillId="27" borderId="22" xfId="0" applyFont="1" applyFill="1" applyBorder="1" applyAlignment="1" applyProtection="1">
      <alignment horizontal="left" vertical="center"/>
      <protection locked="0"/>
    </xf>
    <xf numFmtId="0" fontId="18" fillId="27" borderId="11" xfId="0" quotePrefix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2:T92"/>
  <sheetViews>
    <sheetView showGridLines="0" tabSelected="1" zoomScaleSheetLayoutView="98" workbookViewId="0">
      <selection activeCell="R11" sqref="R11"/>
    </sheetView>
  </sheetViews>
  <sheetFormatPr defaultRowHeight="15.75" customHeight="1" x14ac:dyDescent="0.15"/>
  <cols>
    <col min="1" max="1" width="5.125" style="39" customWidth="1"/>
    <col min="2" max="2" width="5.125" style="16" customWidth="1"/>
    <col min="3" max="4" width="5.125" style="16" hidden="1" customWidth="1"/>
    <col min="5" max="5" width="17" style="16" customWidth="1"/>
    <col min="6" max="6" width="16.875" style="16" customWidth="1"/>
    <col min="7" max="7" width="5.625" style="16" customWidth="1"/>
    <col min="8" max="8" width="2.625" style="16" customWidth="1"/>
    <col min="9" max="9" width="6.125" style="16" customWidth="1"/>
    <col min="10" max="11" width="6.125" style="16" hidden="1" customWidth="1"/>
    <col min="12" max="13" width="17" style="16" customWidth="1"/>
    <col min="14" max="14" width="5.625" style="16" customWidth="1"/>
    <col min="15" max="16384" width="9" style="16"/>
  </cols>
  <sheetData>
    <row r="2" spans="1:20" ht="15.75" customHeight="1" x14ac:dyDescent="0.15">
      <c r="A2" s="47" t="s">
        <v>62</v>
      </c>
      <c r="B2" s="52">
        <v>27</v>
      </c>
      <c r="C2" s="48"/>
      <c r="D2" s="48"/>
      <c r="E2" s="49" t="s">
        <v>61</v>
      </c>
      <c r="F2" s="18"/>
      <c r="G2" s="18"/>
      <c r="H2" s="18"/>
      <c r="I2" s="23"/>
      <c r="J2" s="23"/>
      <c r="K2" s="23"/>
      <c r="M2" s="30" t="s">
        <v>0</v>
      </c>
      <c r="O2" s="30"/>
      <c r="P2" s="30"/>
      <c r="Q2" s="30"/>
      <c r="R2" s="30"/>
      <c r="S2" s="18"/>
      <c r="T2" s="18"/>
    </row>
    <row r="3" spans="1:20" ht="15.75" customHeight="1" x14ac:dyDescent="0.15">
      <c r="E3" s="18"/>
      <c r="F3" s="18"/>
      <c r="G3" s="18"/>
      <c r="H3" s="18"/>
      <c r="I3" s="23"/>
      <c r="J3" s="23"/>
      <c r="K3" s="23"/>
      <c r="L3" s="31"/>
      <c r="M3" s="31"/>
      <c r="N3" s="30"/>
      <c r="O3" s="30"/>
      <c r="P3" s="30"/>
      <c r="Q3" s="30"/>
      <c r="R3" s="30"/>
      <c r="S3" s="18"/>
      <c r="T3" s="18"/>
    </row>
    <row r="4" spans="1:20" ht="15.75" customHeight="1" x14ac:dyDescent="0.15">
      <c r="E4" s="56" t="s">
        <v>1</v>
      </c>
      <c r="F4" s="73"/>
      <c r="G4" s="59" t="s">
        <v>2</v>
      </c>
      <c r="H4" s="59"/>
      <c r="I4" s="59"/>
      <c r="J4" s="19"/>
      <c r="K4" s="19"/>
      <c r="L4" s="75"/>
      <c r="M4" s="75"/>
      <c r="N4" s="75"/>
      <c r="O4" s="32"/>
      <c r="P4" s="17"/>
      <c r="R4" s="17"/>
      <c r="S4" s="18"/>
      <c r="T4" s="18"/>
    </row>
    <row r="5" spans="1:20" ht="15.75" customHeight="1" x14ac:dyDescent="0.15">
      <c r="E5" s="57"/>
      <c r="F5" s="74"/>
      <c r="G5" s="59" t="s">
        <v>3</v>
      </c>
      <c r="H5" s="59"/>
      <c r="I5" s="59"/>
      <c r="J5" s="33"/>
      <c r="K5" s="33"/>
      <c r="L5" s="76"/>
      <c r="M5" s="76"/>
      <c r="N5" s="76"/>
      <c r="O5" s="32"/>
      <c r="P5" s="30"/>
      <c r="Q5" s="17"/>
      <c r="R5" s="17"/>
      <c r="S5" s="18"/>
      <c r="T5" s="18"/>
    </row>
    <row r="6" spans="1:20" ht="15.75" customHeight="1" x14ac:dyDescent="0.15">
      <c r="E6" s="56" t="s">
        <v>4</v>
      </c>
      <c r="F6" s="20" t="s">
        <v>5</v>
      </c>
      <c r="G6" s="21" t="s">
        <v>6</v>
      </c>
      <c r="H6" s="77"/>
      <c r="I6" s="77"/>
      <c r="J6" s="78"/>
      <c r="K6" s="78"/>
      <c r="L6" s="79"/>
      <c r="M6" s="79"/>
      <c r="N6" s="79"/>
      <c r="O6" s="32"/>
      <c r="P6" s="30"/>
      <c r="Q6" s="30"/>
      <c r="R6" s="30"/>
      <c r="S6" s="18"/>
      <c r="T6" s="18"/>
    </row>
    <row r="7" spans="1:20" ht="15.75" customHeight="1" x14ac:dyDescent="0.15">
      <c r="E7" s="57"/>
      <c r="F7" s="20" t="s">
        <v>7</v>
      </c>
      <c r="G7" s="76"/>
      <c r="H7" s="76"/>
      <c r="I7" s="76"/>
      <c r="J7" s="22"/>
      <c r="K7" s="22"/>
      <c r="L7" s="29" t="s">
        <v>65</v>
      </c>
      <c r="M7" s="80"/>
      <c r="N7" s="80"/>
      <c r="O7" s="32"/>
      <c r="P7" s="30"/>
      <c r="Q7" s="30"/>
      <c r="R7" s="30"/>
      <c r="S7" s="18"/>
      <c r="T7" s="18"/>
    </row>
    <row r="8" spans="1:20" ht="15.75" customHeight="1" x14ac:dyDescent="0.15">
      <c r="M8" s="35"/>
      <c r="N8" s="35"/>
    </row>
    <row r="9" spans="1:20" ht="15.75" customHeight="1" x14ac:dyDescent="0.15">
      <c r="B9" s="58" t="s">
        <v>63</v>
      </c>
      <c r="C9" s="58"/>
      <c r="D9" s="58"/>
      <c r="E9" s="58"/>
      <c r="F9" s="58"/>
      <c r="G9" s="58"/>
      <c r="I9" s="55" t="s">
        <v>64</v>
      </c>
      <c r="J9" s="55"/>
      <c r="K9" s="55"/>
      <c r="L9" s="55"/>
      <c r="M9" s="55"/>
    </row>
    <row r="10" spans="1:20" ht="15.75" customHeight="1" x14ac:dyDescent="0.15">
      <c r="B10" s="58"/>
      <c r="C10" s="58"/>
      <c r="D10" s="58"/>
      <c r="E10" s="58"/>
      <c r="F10" s="58"/>
      <c r="G10" s="58"/>
      <c r="I10" s="55"/>
      <c r="J10" s="55"/>
      <c r="K10" s="55"/>
      <c r="L10" s="55"/>
      <c r="M10" s="55"/>
    </row>
    <row r="11" spans="1:20" ht="23.25" customHeight="1" x14ac:dyDescent="0.15">
      <c r="B11" s="23"/>
      <c r="C11" s="23"/>
      <c r="D11" s="23"/>
      <c r="E11" s="24" t="s">
        <v>8</v>
      </c>
      <c r="F11" s="25"/>
      <c r="G11" s="26"/>
      <c r="L11" s="34" t="s">
        <v>9</v>
      </c>
    </row>
    <row r="12" spans="1:20" ht="15.75" customHeight="1" x14ac:dyDescent="0.15">
      <c r="B12" s="27" t="s">
        <v>10</v>
      </c>
      <c r="C12" s="27"/>
      <c r="D12" s="27"/>
      <c r="E12" s="27" t="s">
        <v>7</v>
      </c>
      <c r="F12" s="27" t="s">
        <v>11</v>
      </c>
      <c r="G12" s="27" t="s">
        <v>12</v>
      </c>
      <c r="I12" s="27" t="s">
        <v>10</v>
      </c>
      <c r="J12" s="27"/>
      <c r="K12" s="27"/>
      <c r="L12" s="27" t="s">
        <v>7</v>
      </c>
      <c r="M12" s="27" t="s">
        <v>11</v>
      </c>
      <c r="N12" s="27" t="s">
        <v>12</v>
      </c>
    </row>
    <row r="13" spans="1:20" ht="15.75" customHeight="1" x14ac:dyDescent="0.15">
      <c r="A13" s="39">
        <f>COUNTA(E13)</f>
        <v>0</v>
      </c>
      <c r="B13" s="27">
        <v>1</v>
      </c>
      <c r="C13" s="27" t="str">
        <f>IF(E13="","",$L$5)</f>
        <v/>
      </c>
      <c r="D13" s="27" t="str">
        <f>IF(E13="","","男")</f>
        <v/>
      </c>
      <c r="E13" s="53"/>
      <c r="F13" s="53"/>
      <c r="G13" s="54"/>
      <c r="H13" s="15" t="s">
        <v>14</v>
      </c>
      <c r="I13" s="27">
        <v>1</v>
      </c>
      <c r="J13" s="27" t="str">
        <f>IF(L13="","",$L$5)</f>
        <v/>
      </c>
      <c r="K13" s="27" t="str">
        <f>IF(L13="","","女")</f>
        <v/>
      </c>
      <c r="L13" s="53"/>
      <c r="M13" s="53"/>
      <c r="N13" s="54"/>
    </row>
    <row r="14" spans="1:20" ht="15.75" customHeight="1" x14ac:dyDescent="0.15">
      <c r="A14" s="39">
        <f>COUNTA($E$13:E14)</f>
        <v>0</v>
      </c>
      <c r="B14" s="27">
        <v>2</v>
      </c>
      <c r="C14" s="27" t="str">
        <f t="shared" ref="C14:C52" si="0">IF(E14="","",$L$5)</f>
        <v/>
      </c>
      <c r="D14" s="27" t="str">
        <f t="shared" ref="D14:D52" si="1">IF(E14="","","男")</f>
        <v/>
      </c>
      <c r="E14" s="53"/>
      <c r="F14" s="53"/>
      <c r="G14" s="54"/>
      <c r="H14" s="15" t="s">
        <v>16</v>
      </c>
      <c r="I14" s="27">
        <v>2</v>
      </c>
      <c r="J14" s="27" t="str">
        <f t="shared" ref="J14:J52" si="2">IF(L14="","",$L$5)</f>
        <v/>
      </c>
      <c r="K14" s="27" t="str">
        <f t="shared" ref="K14:K52" si="3">IF(L14="","","女")</f>
        <v/>
      </c>
      <c r="L14" s="53"/>
      <c r="M14" s="53"/>
      <c r="N14" s="54"/>
    </row>
    <row r="15" spans="1:20" ht="15.75" customHeight="1" x14ac:dyDescent="0.15">
      <c r="A15" s="39">
        <f>COUNTA($E$13:E15)</f>
        <v>0</v>
      </c>
      <c r="B15" s="27">
        <v>3</v>
      </c>
      <c r="C15" s="27" t="str">
        <f t="shared" si="0"/>
        <v/>
      </c>
      <c r="D15" s="27" t="str">
        <f t="shared" si="1"/>
        <v/>
      </c>
      <c r="E15" s="53"/>
      <c r="F15" s="53"/>
      <c r="G15" s="54"/>
      <c r="H15" s="15" t="s">
        <v>18</v>
      </c>
      <c r="I15" s="27">
        <v>3</v>
      </c>
      <c r="J15" s="27" t="str">
        <f t="shared" si="2"/>
        <v/>
      </c>
      <c r="K15" s="27" t="str">
        <f t="shared" si="3"/>
        <v/>
      </c>
      <c r="L15" s="53"/>
      <c r="M15" s="53"/>
      <c r="N15" s="54"/>
    </row>
    <row r="16" spans="1:20" ht="15.75" customHeight="1" x14ac:dyDescent="0.15">
      <c r="A16" s="39">
        <f>COUNTA($E$13:E16)</f>
        <v>0</v>
      </c>
      <c r="B16" s="27">
        <v>4</v>
      </c>
      <c r="C16" s="27" t="str">
        <f t="shared" si="0"/>
        <v/>
      </c>
      <c r="D16" s="27" t="str">
        <f t="shared" si="1"/>
        <v/>
      </c>
      <c r="E16" s="28"/>
      <c r="F16" s="28"/>
      <c r="G16" s="29"/>
      <c r="H16" s="15" t="s">
        <v>17</v>
      </c>
      <c r="I16" s="27">
        <v>4</v>
      </c>
      <c r="J16" s="27" t="str">
        <f t="shared" si="2"/>
        <v/>
      </c>
      <c r="K16" s="27" t="str">
        <f t="shared" si="3"/>
        <v/>
      </c>
      <c r="L16" s="53"/>
      <c r="M16" s="53"/>
      <c r="N16" s="54"/>
    </row>
    <row r="17" spans="1:14" ht="15.75" customHeight="1" x14ac:dyDescent="0.15">
      <c r="A17" s="39">
        <f>COUNTA($E$13:E17)</f>
        <v>0</v>
      </c>
      <c r="B17" s="27">
        <v>5</v>
      </c>
      <c r="C17" s="27" t="str">
        <f t="shared" si="0"/>
        <v/>
      </c>
      <c r="D17" s="27" t="str">
        <f t="shared" si="1"/>
        <v/>
      </c>
      <c r="E17" s="19"/>
      <c r="F17" s="19"/>
      <c r="G17" s="29"/>
      <c r="H17" s="15" t="s">
        <v>15</v>
      </c>
      <c r="I17" s="27">
        <v>5</v>
      </c>
      <c r="J17" s="27" t="str">
        <f t="shared" si="2"/>
        <v/>
      </c>
      <c r="K17" s="27" t="str">
        <f t="shared" si="3"/>
        <v/>
      </c>
      <c r="L17" s="53"/>
      <c r="M17" s="53"/>
      <c r="N17" s="54"/>
    </row>
    <row r="18" spans="1:14" ht="15.75" customHeight="1" x14ac:dyDescent="0.15">
      <c r="A18" s="39">
        <f>COUNTA($E$13:E18)</f>
        <v>0</v>
      </c>
      <c r="B18" s="27">
        <v>6</v>
      </c>
      <c r="C18" s="27" t="str">
        <f t="shared" si="0"/>
        <v/>
      </c>
      <c r="D18" s="27" t="str">
        <f t="shared" si="1"/>
        <v/>
      </c>
      <c r="E18" s="28"/>
      <c r="F18" s="19"/>
      <c r="G18" s="29"/>
      <c r="H18" s="15" t="s">
        <v>13</v>
      </c>
      <c r="I18" s="27">
        <v>6</v>
      </c>
      <c r="J18" s="27" t="str">
        <f t="shared" si="2"/>
        <v/>
      </c>
      <c r="K18" s="27" t="str">
        <f t="shared" si="3"/>
        <v/>
      </c>
      <c r="L18" s="53"/>
      <c r="M18" s="53"/>
      <c r="N18" s="54"/>
    </row>
    <row r="19" spans="1:14" ht="15.75" customHeight="1" x14ac:dyDescent="0.15">
      <c r="A19" s="39">
        <f>COUNTA($E$13:E19)</f>
        <v>0</v>
      </c>
      <c r="B19" s="27">
        <v>7</v>
      </c>
      <c r="C19" s="27" t="str">
        <f t="shared" si="0"/>
        <v/>
      </c>
      <c r="D19" s="27" t="str">
        <f t="shared" si="1"/>
        <v/>
      </c>
      <c r="E19" s="19"/>
      <c r="F19" s="19"/>
      <c r="G19" s="29"/>
      <c r="I19" s="27">
        <v>7</v>
      </c>
      <c r="J19" s="27" t="str">
        <f t="shared" si="2"/>
        <v/>
      </c>
      <c r="K19" s="27" t="str">
        <f t="shared" si="3"/>
        <v/>
      </c>
      <c r="L19" s="19"/>
      <c r="M19" s="19"/>
      <c r="N19" s="29"/>
    </row>
    <row r="20" spans="1:14" ht="15.75" customHeight="1" x14ac:dyDescent="0.15">
      <c r="A20" s="39">
        <f>COUNTA($E$13:E20)</f>
        <v>0</v>
      </c>
      <c r="B20" s="27">
        <v>8</v>
      </c>
      <c r="C20" s="27" t="str">
        <f t="shared" si="0"/>
        <v/>
      </c>
      <c r="D20" s="27" t="str">
        <f t="shared" si="1"/>
        <v/>
      </c>
      <c r="E20" s="19"/>
      <c r="F20" s="19"/>
      <c r="G20" s="29"/>
      <c r="I20" s="27">
        <v>8</v>
      </c>
      <c r="J20" s="27" t="str">
        <f t="shared" si="2"/>
        <v/>
      </c>
      <c r="K20" s="27" t="str">
        <f t="shared" si="3"/>
        <v/>
      </c>
      <c r="L20" s="19"/>
      <c r="M20" s="19"/>
      <c r="N20" s="29"/>
    </row>
    <row r="21" spans="1:14" ht="15.75" customHeight="1" x14ac:dyDescent="0.15">
      <c r="A21" s="39">
        <f>COUNTA($E$13:E21)</f>
        <v>0</v>
      </c>
      <c r="B21" s="27">
        <v>9</v>
      </c>
      <c r="C21" s="27" t="str">
        <f t="shared" si="0"/>
        <v/>
      </c>
      <c r="D21" s="27" t="str">
        <f t="shared" si="1"/>
        <v/>
      </c>
      <c r="E21" s="19"/>
      <c r="F21" s="19"/>
      <c r="G21" s="29"/>
      <c r="I21" s="27">
        <v>9</v>
      </c>
      <c r="J21" s="27" t="str">
        <f t="shared" si="2"/>
        <v/>
      </c>
      <c r="K21" s="27" t="str">
        <f t="shared" si="3"/>
        <v/>
      </c>
      <c r="L21" s="19"/>
      <c r="M21" s="19"/>
      <c r="N21" s="29"/>
    </row>
    <row r="22" spans="1:14" ht="15.75" customHeight="1" x14ac:dyDescent="0.15">
      <c r="A22" s="39">
        <f>COUNTA($E$13:E22)</f>
        <v>0</v>
      </c>
      <c r="B22" s="27">
        <v>10</v>
      </c>
      <c r="C22" s="27" t="str">
        <f t="shared" si="0"/>
        <v/>
      </c>
      <c r="D22" s="27" t="str">
        <f t="shared" si="1"/>
        <v/>
      </c>
      <c r="E22" s="28"/>
      <c r="F22" s="28"/>
      <c r="G22" s="29"/>
      <c r="I22" s="27">
        <v>10</v>
      </c>
      <c r="J22" s="27" t="str">
        <f t="shared" si="2"/>
        <v/>
      </c>
      <c r="K22" s="27" t="str">
        <f t="shared" si="3"/>
        <v/>
      </c>
      <c r="L22" s="28"/>
      <c r="M22" s="28"/>
      <c r="N22" s="29"/>
    </row>
    <row r="23" spans="1:14" ht="15.75" customHeight="1" x14ac:dyDescent="0.15">
      <c r="A23" s="39">
        <f>COUNTA($E$13:E23)</f>
        <v>0</v>
      </c>
      <c r="B23" s="27">
        <v>11</v>
      </c>
      <c r="C23" s="27" t="str">
        <f t="shared" si="0"/>
        <v/>
      </c>
      <c r="D23" s="27" t="str">
        <f t="shared" si="1"/>
        <v/>
      </c>
      <c r="E23" s="28"/>
      <c r="F23" s="28"/>
      <c r="G23" s="29"/>
      <c r="I23" s="27">
        <v>11</v>
      </c>
      <c r="J23" s="27" t="str">
        <f t="shared" si="2"/>
        <v/>
      </c>
      <c r="K23" s="27" t="str">
        <f t="shared" si="3"/>
        <v/>
      </c>
      <c r="L23" s="28"/>
      <c r="M23" s="28"/>
      <c r="N23" s="29"/>
    </row>
    <row r="24" spans="1:14" ht="15.75" customHeight="1" x14ac:dyDescent="0.15">
      <c r="A24" s="39">
        <f>COUNTA($E$13:E24)</f>
        <v>0</v>
      </c>
      <c r="B24" s="27">
        <v>12</v>
      </c>
      <c r="C24" s="27" t="str">
        <f t="shared" si="0"/>
        <v/>
      </c>
      <c r="D24" s="27" t="str">
        <f t="shared" si="1"/>
        <v/>
      </c>
      <c r="E24" s="19"/>
      <c r="F24" s="19"/>
      <c r="G24" s="29"/>
      <c r="I24" s="27">
        <v>12</v>
      </c>
      <c r="J24" s="27" t="str">
        <f t="shared" si="2"/>
        <v/>
      </c>
      <c r="K24" s="27" t="str">
        <f t="shared" si="3"/>
        <v/>
      </c>
      <c r="L24" s="19"/>
      <c r="M24" s="19"/>
      <c r="N24" s="29"/>
    </row>
    <row r="25" spans="1:14" ht="15.75" customHeight="1" x14ac:dyDescent="0.15">
      <c r="A25" s="39">
        <f>COUNTA($E$13:E25)</f>
        <v>0</v>
      </c>
      <c r="B25" s="27">
        <v>13</v>
      </c>
      <c r="C25" s="27" t="str">
        <f t="shared" si="0"/>
        <v/>
      </c>
      <c r="D25" s="27" t="str">
        <f t="shared" si="1"/>
        <v/>
      </c>
      <c r="E25" s="19"/>
      <c r="F25" s="19"/>
      <c r="G25" s="29"/>
      <c r="I25" s="27">
        <v>13</v>
      </c>
      <c r="J25" s="27" t="str">
        <f t="shared" si="2"/>
        <v/>
      </c>
      <c r="K25" s="27" t="str">
        <f t="shared" si="3"/>
        <v/>
      </c>
      <c r="L25" s="19"/>
      <c r="M25" s="19"/>
      <c r="N25" s="29"/>
    </row>
    <row r="26" spans="1:14" ht="15.75" customHeight="1" x14ac:dyDescent="0.15">
      <c r="A26" s="39">
        <f>COUNTA($E$13:E26)</f>
        <v>0</v>
      </c>
      <c r="B26" s="27">
        <v>14</v>
      </c>
      <c r="C26" s="27" t="str">
        <f t="shared" si="0"/>
        <v/>
      </c>
      <c r="D26" s="27" t="str">
        <f t="shared" si="1"/>
        <v/>
      </c>
      <c r="E26" s="19"/>
      <c r="F26" s="19"/>
      <c r="G26" s="29"/>
      <c r="I26" s="27">
        <v>14</v>
      </c>
      <c r="J26" s="27" t="str">
        <f t="shared" si="2"/>
        <v/>
      </c>
      <c r="K26" s="27" t="str">
        <f t="shared" si="3"/>
        <v/>
      </c>
      <c r="L26" s="19"/>
      <c r="M26" s="19"/>
      <c r="N26" s="29"/>
    </row>
    <row r="27" spans="1:14" ht="15.75" customHeight="1" x14ac:dyDescent="0.15">
      <c r="A27" s="39">
        <f>COUNTA($E$13:E27)</f>
        <v>0</v>
      </c>
      <c r="B27" s="27">
        <v>15</v>
      </c>
      <c r="C27" s="27" t="str">
        <f t="shared" si="0"/>
        <v/>
      </c>
      <c r="D27" s="27" t="str">
        <f t="shared" si="1"/>
        <v/>
      </c>
      <c r="E27" s="19"/>
      <c r="F27" s="19"/>
      <c r="G27" s="29"/>
      <c r="I27" s="27">
        <v>15</v>
      </c>
      <c r="J27" s="27" t="str">
        <f t="shared" si="2"/>
        <v/>
      </c>
      <c r="K27" s="27" t="str">
        <f t="shared" si="3"/>
        <v/>
      </c>
      <c r="L27" s="19"/>
      <c r="M27" s="19"/>
      <c r="N27" s="29"/>
    </row>
    <row r="28" spans="1:14" ht="15.75" customHeight="1" x14ac:dyDescent="0.15">
      <c r="A28" s="39">
        <f>COUNTA($E$13:E28)</f>
        <v>0</v>
      </c>
      <c r="B28" s="27">
        <v>16</v>
      </c>
      <c r="C28" s="27" t="str">
        <f t="shared" si="0"/>
        <v/>
      </c>
      <c r="D28" s="27" t="str">
        <f t="shared" si="1"/>
        <v/>
      </c>
      <c r="E28" s="28"/>
      <c r="F28" s="19"/>
      <c r="G28" s="29"/>
      <c r="I28" s="27">
        <v>16</v>
      </c>
      <c r="J28" s="27" t="str">
        <f t="shared" si="2"/>
        <v/>
      </c>
      <c r="K28" s="27" t="str">
        <f t="shared" si="3"/>
        <v/>
      </c>
      <c r="L28" s="28"/>
      <c r="M28" s="19"/>
      <c r="N28" s="29"/>
    </row>
    <row r="29" spans="1:14" ht="15.75" customHeight="1" x14ac:dyDescent="0.15">
      <c r="A29" s="39">
        <f>COUNTA($E$13:E29)</f>
        <v>0</v>
      </c>
      <c r="B29" s="27">
        <v>17</v>
      </c>
      <c r="C29" s="27" t="str">
        <f t="shared" si="0"/>
        <v/>
      </c>
      <c r="D29" s="27" t="str">
        <f t="shared" si="1"/>
        <v/>
      </c>
      <c r="E29" s="19"/>
      <c r="F29" s="19"/>
      <c r="G29" s="29"/>
      <c r="I29" s="27">
        <v>17</v>
      </c>
      <c r="J29" s="27" t="str">
        <f t="shared" si="2"/>
        <v/>
      </c>
      <c r="K29" s="27" t="str">
        <f t="shared" si="3"/>
        <v/>
      </c>
      <c r="L29" s="19"/>
      <c r="M29" s="19"/>
      <c r="N29" s="29"/>
    </row>
    <row r="30" spans="1:14" ht="15.75" customHeight="1" x14ac:dyDescent="0.15">
      <c r="A30" s="39">
        <f>COUNTA($E$13:E30)</f>
        <v>0</v>
      </c>
      <c r="B30" s="27">
        <v>18</v>
      </c>
      <c r="C30" s="27" t="str">
        <f t="shared" si="0"/>
        <v/>
      </c>
      <c r="D30" s="27" t="str">
        <f t="shared" si="1"/>
        <v/>
      </c>
      <c r="E30" s="19"/>
      <c r="F30" s="19"/>
      <c r="G30" s="29"/>
      <c r="I30" s="27">
        <v>18</v>
      </c>
      <c r="J30" s="27" t="str">
        <f t="shared" si="2"/>
        <v/>
      </c>
      <c r="K30" s="27" t="str">
        <f t="shared" si="3"/>
        <v/>
      </c>
      <c r="L30" s="19"/>
      <c r="M30" s="19"/>
      <c r="N30" s="29"/>
    </row>
    <row r="31" spans="1:14" ht="15.75" customHeight="1" x14ac:dyDescent="0.15">
      <c r="A31" s="39">
        <f>COUNTA($E$13:E31)</f>
        <v>0</v>
      </c>
      <c r="B31" s="27">
        <v>19</v>
      </c>
      <c r="C31" s="27" t="str">
        <f t="shared" si="0"/>
        <v/>
      </c>
      <c r="D31" s="27" t="str">
        <f t="shared" si="1"/>
        <v/>
      </c>
      <c r="E31" s="19"/>
      <c r="F31" s="19"/>
      <c r="G31" s="29"/>
      <c r="I31" s="27">
        <v>19</v>
      </c>
      <c r="J31" s="27" t="str">
        <f t="shared" si="2"/>
        <v/>
      </c>
      <c r="K31" s="27" t="str">
        <f t="shared" si="3"/>
        <v/>
      </c>
      <c r="L31" s="19"/>
      <c r="M31" s="19"/>
      <c r="N31" s="29"/>
    </row>
    <row r="32" spans="1:14" ht="15.75" customHeight="1" x14ac:dyDescent="0.15">
      <c r="A32" s="39">
        <f>COUNTA($E$13:E32)</f>
        <v>0</v>
      </c>
      <c r="B32" s="27">
        <v>20</v>
      </c>
      <c r="C32" s="27" t="str">
        <f t="shared" si="0"/>
        <v/>
      </c>
      <c r="D32" s="27" t="str">
        <f t="shared" si="1"/>
        <v/>
      </c>
      <c r="E32" s="19"/>
      <c r="F32" s="19"/>
      <c r="G32" s="29"/>
      <c r="I32" s="27">
        <v>20</v>
      </c>
      <c r="J32" s="27" t="str">
        <f t="shared" si="2"/>
        <v/>
      </c>
      <c r="K32" s="27" t="str">
        <f t="shared" si="3"/>
        <v/>
      </c>
      <c r="L32" s="19"/>
      <c r="M32" s="19"/>
      <c r="N32" s="29"/>
    </row>
    <row r="33" spans="1:14" ht="15.75" customHeight="1" x14ac:dyDescent="0.15">
      <c r="A33" s="39">
        <f>COUNTA($E$13:E33)</f>
        <v>0</v>
      </c>
      <c r="B33" s="27">
        <v>21</v>
      </c>
      <c r="C33" s="27" t="str">
        <f t="shared" si="0"/>
        <v/>
      </c>
      <c r="D33" s="27" t="str">
        <f t="shared" si="1"/>
        <v/>
      </c>
      <c r="E33" s="19"/>
      <c r="F33" s="19"/>
      <c r="G33" s="29"/>
      <c r="I33" s="27">
        <v>21</v>
      </c>
      <c r="J33" s="27" t="str">
        <f t="shared" si="2"/>
        <v/>
      </c>
      <c r="K33" s="27" t="str">
        <f t="shared" si="3"/>
        <v/>
      </c>
      <c r="L33" s="19"/>
      <c r="M33" s="19"/>
      <c r="N33" s="29"/>
    </row>
    <row r="34" spans="1:14" ht="15.75" customHeight="1" x14ac:dyDescent="0.15">
      <c r="A34" s="39">
        <f>COUNTA($E$13:E34)</f>
        <v>0</v>
      </c>
      <c r="B34" s="27">
        <v>22</v>
      </c>
      <c r="C34" s="27" t="str">
        <f t="shared" si="0"/>
        <v/>
      </c>
      <c r="D34" s="27" t="str">
        <f t="shared" si="1"/>
        <v/>
      </c>
      <c r="E34" s="19"/>
      <c r="F34" s="19"/>
      <c r="G34" s="29"/>
      <c r="I34" s="27">
        <v>22</v>
      </c>
      <c r="J34" s="27" t="str">
        <f t="shared" si="2"/>
        <v/>
      </c>
      <c r="K34" s="27" t="str">
        <f t="shared" si="3"/>
        <v/>
      </c>
      <c r="L34" s="19"/>
      <c r="M34" s="19"/>
      <c r="N34" s="29"/>
    </row>
    <row r="35" spans="1:14" ht="15.75" customHeight="1" x14ac:dyDescent="0.15">
      <c r="A35" s="39">
        <f>COUNTA($E$13:E35)</f>
        <v>0</v>
      </c>
      <c r="B35" s="27">
        <v>23</v>
      </c>
      <c r="C35" s="27" t="str">
        <f t="shared" si="0"/>
        <v/>
      </c>
      <c r="D35" s="27" t="str">
        <f t="shared" si="1"/>
        <v/>
      </c>
      <c r="E35" s="19"/>
      <c r="F35" s="19"/>
      <c r="G35" s="29"/>
      <c r="I35" s="27">
        <v>23</v>
      </c>
      <c r="J35" s="27" t="str">
        <f t="shared" si="2"/>
        <v/>
      </c>
      <c r="K35" s="27" t="str">
        <f t="shared" si="3"/>
        <v/>
      </c>
      <c r="L35" s="19"/>
      <c r="M35" s="19"/>
      <c r="N35" s="29"/>
    </row>
    <row r="36" spans="1:14" ht="15.75" customHeight="1" x14ac:dyDescent="0.15">
      <c r="A36" s="39">
        <f>COUNTA($E$13:E36)</f>
        <v>0</v>
      </c>
      <c r="B36" s="27">
        <v>24</v>
      </c>
      <c r="C36" s="27" t="str">
        <f t="shared" si="0"/>
        <v/>
      </c>
      <c r="D36" s="27" t="str">
        <f t="shared" si="1"/>
        <v/>
      </c>
      <c r="E36" s="19"/>
      <c r="F36" s="19"/>
      <c r="G36" s="29"/>
      <c r="I36" s="27">
        <v>24</v>
      </c>
      <c r="J36" s="27" t="str">
        <f t="shared" si="2"/>
        <v/>
      </c>
      <c r="K36" s="27" t="str">
        <f t="shared" si="3"/>
        <v/>
      </c>
      <c r="L36" s="19"/>
      <c r="M36" s="19"/>
      <c r="N36" s="29"/>
    </row>
    <row r="37" spans="1:14" ht="15.75" customHeight="1" x14ac:dyDescent="0.15">
      <c r="A37" s="39">
        <f>COUNTA($E$13:E37)</f>
        <v>0</v>
      </c>
      <c r="B37" s="27">
        <v>25</v>
      </c>
      <c r="C37" s="27" t="str">
        <f t="shared" si="0"/>
        <v/>
      </c>
      <c r="D37" s="27" t="str">
        <f t="shared" si="1"/>
        <v/>
      </c>
      <c r="E37" s="19"/>
      <c r="F37" s="19"/>
      <c r="G37" s="29"/>
      <c r="I37" s="27">
        <v>25</v>
      </c>
      <c r="J37" s="27" t="str">
        <f t="shared" si="2"/>
        <v/>
      </c>
      <c r="K37" s="27" t="str">
        <f t="shared" si="3"/>
        <v/>
      </c>
      <c r="L37" s="19"/>
      <c r="M37" s="19"/>
      <c r="N37" s="29"/>
    </row>
    <row r="38" spans="1:14" ht="15.75" customHeight="1" x14ac:dyDescent="0.15">
      <c r="A38" s="39">
        <f>COUNTA($E$13:E38)</f>
        <v>0</v>
      </c>
      <c r="B38" s="27">
        <v>26</v>
      </c>
      <c r="C38" s="27" t="str">
        <f t="shared" si="0"/>
        <v/>
      </c>
      <c r="D38" s="27" t="str">
        <f t="shared" si="1"/>
        <v/>
      </c>
      <c r="E38" s="19"/>
      <c r="F38" s="19"/>
      <c r="G38" s="29"/>
      <c r="I38" s="27">
        <v>26</v>
      </c>
      <c r="J38" s="27" t="str">
        <f t="shared" si="2"/>
        <v/>
      </c>
      <c r="K38" s="27" t="str">
        <f t="shared" si="3"/>
        <v/>
      </c>
      <c r="L38" s="19"/>
      <c r="M38" s="19"/>
      <c r="N38" s="29"/>
    </row>
    <row r="39" spans="1:14" ht="15.75" customHeight="1" x14ac:dyDescent="0.15">
      <c r="A39" s="39">
        <f>COUNTA($E$13:E39)</f>
        <v>0</v>
      </c>
      <c r="B39" s="27">
        <v>27</v>
      </c>
      <c r="C39" s="27" t="str">
        <f t="shared" si="0"/>
        <v/>
      </c>
      <c r="D39" s="27" t="str">
        <f t="shared" si="1"/>
        <v/>
      </c>
      <c r="E39" s="19"/>
      <c r="F39" s="19"/>
      <c r="G39" s="29"/>
      <c r="I39" s="27">
        <v>27</v>
      </c>
      <c r="J39" s="27" t="str">
        <f t="shared" si="2"/>
        <v/>
      </c>
      <c r="K39" s="27" t="str">
        <f t="shared" si="3"/>
        <v/>
      </c>
      <c r="L39" s="19"/>
      <c r="M39" s="19"/>
      <c r="N39" s="29"/>
    </row>
    <row r="40" spans="1:14" ht="15.75" customHeight="1" x14ac:dyDescent="0.15">
      <c r="A40" s="39">
        <f>COUNTA($E$13:E40)</f>
        <v>0</v>
      </c>
      <c r="B40" s="27">
        <v>28</v>
      </c>
      <c r="C40" s="27" t="str">
        <f t="shared" si="0"/>
        <v/>
      </c>
      <c r="D40" s="27" t="str">
        <f t="shared" si="1"/>
        <v/>
      </c>
      <c r="E40" s="19"/>
      <c r="F40" s="19"/>
      <c r="G40" s="29"/>
      <c r="I40" s="27">
        <v>28</v>
      </c>
      <c r="J40" s="27" t="str">
        <f t="shared" si="2"/>
        <v/>
      </c>
      <c r="K40" s="27" t="str">
        <f t="shared" si="3"/>
        <v/>
      </c>
      <c r="L40" s="19"/>
      <c r="M40" s="19"/>
      <c r="N40" s="29"/>
    </row>
    <row r="41" spans="1:14" ht="15.75" customHeight="1" x14ac:dyDescent="0.15">
      <c r="A41" s="39">
        <f>COUNTA($E$13:E41)</f>
        <v>0</v>
      </c>
      <c r="B41" s="27">
        <v>29</v>
      </c>
      <c r="C41" s="27" t="str">
        <f t="shared" si="0"/>
        <v/>
      </c>
      <c r="D41" s="27" t="str">
        <f t="shared" si="1"/>
        <v/>
      </c>
      <c r="E41" s="19"/>
      <c r="F41" s="19"/>
      <c r="G41" s="29"/>
      <c r="I41" s="27">
        <v>29</v>
      </c>
      <c r="J41" s="27" t="str">
        <f t="shared" si="2"/>
        <v/>
      </c>
      <c r="K41" s="27" t="str">
        <f t="shared" si="3"/>
        <v/>
      </c>
      <c r="L41" s="19"/>
      <c r="M41" s="19"/>
      <c r="N41" s="29"/>
    </row>
    <row r="42" spans="1:14" ht="15.75" customHeight="1" x14ac:dyDescent="0.15">
      <c r="A42" s="39">
        <f>COUNTA($E$13:E42)</f>
        <v>0</v>
      </c>
      <c r="B42" s="27">
        <v>30</v>
      </c>
      <c r="C42" s="27" t="str">
        <f t="shared" si="0"/>
        <v/>
      </c>
      <c r="D42" s="27" t="str">
        <f t="shared" si="1"/>
        <v/>
      </c>
      <c r="E42" s="19"/>
      <c r="F42" s="19"/>
      <c r="G42" s="29"/>
      <c r="I42" s="27">
        <v>30</v>
      </c>
      <c r="J42" s="27" t="str">
        <f t="shared" si="2"/>
        <v/>
      </c>
      <c r="K42" s="27" t="str">
        <f t="shared" si="3"/>
        <v/>
      </c>
      <c r="L42" s="19"/>
      <c r="M42" s="19"/>
      <c r="N42" s="29"/>
    </row>
    <row r="43" spans="1:14" ht="15.75" customHeight="1" x14ac:dyDescent="0.15">
      <c r="A43" s="39">
        <f>COUNTA($E$13:E43)</f>
        <v>0</v>
      </c>
      <c r="B43" s="27">
        <v>31</v>
      </c>
      <c r="C43" s="27" t="str">
        <f t="shared" si="0"/>
        <v/>
      </c>
      <c r="D43" s="27" t="str">
        <f t="shared" si="1"/>
        <v/>
      </c>
      <c r="E43" s="19"/>
      <c r="F43" s="19"/>
      <c r="G43" s="29"/>
      <c r="I43" s="27">
        <v>31</v>
      </c>
      <c r="J43" s="27" t="str">
        <f t="shared" si="2"/>
        <v/>
      </c>
      <c r="K43" s="27" t="str">
        <f t="shared" si="3"/>
        <v/>
      </c>
      <c r="L43" s="19"/>
      <c r="M43" s="19"/>
      <c r="N43" s="29"/>
    </row>
    <row r="44" spans="1:14" ht="15.75" customHeight="1" x14ac:dyDescent="0.15">
      <c r="A44" s="39">
        <f>COUNTA($E$13:E44)</f>
        <v>0</v>
      </c>
      <c r="B44" s="27">
        <v>32</v>
      </c>
      <c r="C44" s="27" t="str">
        <f t="shared" si="0"/>
        <v/>
      </c>
      <c r="D44" s="27" t="str">
        <f t="shared" si="1"/>
        <v/>
      </c>
      <c r="E44" s="19"/>
      <c r="F44" s="19"/>
      <c r="G44" s="29"/>
      <c r="I44" s="27">
        <v>32</v>
      </c>
      <c r="J44" s="27" t="str">
        <f t="shared" si="2"/>
        <v/>
      </c>
      <c r="K44" s="27" t="str">
        <f t="shared" si="3"/>
        <v/>
      </c>
      <c r="L44" s="19"/>
      <c r="M44" s="19"/>
      <c r="N44" s="29"/>
    </row>
    <row r="45" spans="1:14" ht="15.75" customHeight="1" x14ac:dyDescent="0.15">
      <c r="A45" s="39">
        <f>COUNTA($E$13:E45)</f>
        <v>0</v>
      </c>
      <c r="B45" s="27">
        <v>33</v>
      </c>
      <c r="C45" s="27" t="str">
        <f t="shared" si="0"/>
        <v/>
      </c>
      <c r="D45" s="27" t="str">
        <f t="shared" si="1"/>
        <v/>
      </c>
      <c r="E45" s="19"/>
      <c r="F45" s="19"/>
      <c r="G45" s="29"/>
      <c r="I45" s="27">
        <v>33</v>
      </c>
      <c r="J45" s="27" t="str">
        <f t="shared" si="2"/>
        <v/>
      </c>
      <c r="K45" s="27" t="str">
        <f t="shared" si="3"/>
        <v/>
      </c>
      <c r="L45" s="19"/>
      <c r="M45" s="19"/>
      <c r="N45" s="29"/>
    </row>
    <row r="46" spans="1:14" ht="15.75" customHeight="1" x14ac:dyDescent="0.15">
      <c r="A46" s="39">
        <f>COUNTA($E$13:E46)</f>
        <v>0</v>
      </c>
      <c r="B46" s="27">
        <v>34</v>
      </c>
      <c r="C46" s="27" t="str">
        <f t="shared" si="0"/>
        <v/>
      </c>
      <c r="D46" s="27" t="str">
        <f t="shared" si="1"/>
        <v/>
      </c>
      <c r="E46" s="19"/>
      <c r="F46" s="19"/>
      <c r="G46" s="29"/>
      <c r="I46" s="27">
        <v>34</v>
      </c>
      <c r="J46" s="27" t="str">
        <f t="shared" si="2"/>
        <v/>
      </c>
      <c r="K46" s="27" t="str">
        <f t="shared" si="3"/>
        <v/>
      </c>
      <c r="L46" s="19"/>
      <c r="M46" s="19"/>
      <c r="N46" s="29"/>
    </row>
    <row r="47" spans="1:14" ht="15.75" customHeight="1" x14ac:dyDescent="0.15">
      <c r="A47" s="39">
        <f>COUNTA($E$13:E47)</f>
        <v>0</v>
      </c>
      <c r="B47" s="27">
        <v>35</v>
      </c>
      <c r="C47" s="27" t="str">
        <f t="shared" si="0"/>
        <v/>
      </c>
      <c r="D47" s="27" t="str">
        <f t="shared" si="1"/>
        <v/>
      </c>
      <c r="E47" s="19"/>
      <c r="F47" s="19"/>
      <c r="G47" s="29"/>
      <c r="I47" s="27">
        <v>35</v>
      </c>
      <c r="J47" s="27" t="str">
        <f t="shared" si="2"/>
        <v/>
      </c>
      <c r="K47" s="27" t="str">
        <f t="shared" si="3"/>
        <v/>
      </c>
      <c r="L47" s="19"/>
      <c r="M47" s="19"/>
      <c r="N47" s="29"/>
    </row>
    <row r="48" spans="1:14" ht="15.75" customHeight="1" x14ac:dyDescent="0.15">
      <c r="A48" s="39">
        <f>COUNTA($E$13:E48)</f>
        <v>0</v>
      </c>
      <c r="B48" s="27">
        <v>36</v>
      </c>
      <c r="C48" s="27" t="str">
        <f t="shared" si="0"/>
        <v/>
      </c>
      <c r="D48" s="27" t="str">
        <f t="shared" si="1"/>
        <v/>
      </c>
      <c r="E48" s="19"/>
      <c r="F48" s="19"/>
      <c r="G48" s="29"/>
      <c r="I48" s="27">
        <v>36</v>
      </c>
      <c r="J48" s="27" t="str">
        <f t="shared" si="2"/>
        <v/>
      </c>
      <c r="K48" s="27" t="str">
        <f t="shared" si="3"/>
        <v/>
      </c>
      <c r="L48" s="19"/>
      <c r="M48" s="19"/>
      <c r="N48" s="29"/>
    </row>
    <row r="49" spans="1:14" ht="15.75" customHeight="1" x14ac:dyDescent="0.15">
      <c r="A49" s="39">
        <f>COUNTA($E$13:E49)</f>
        <v>0</v>
      </c>
      <c r="B49" s="27">
        <v>37</v>
      </c>
      <c r="C49" s="27" t="str">
        <f t="shared" si="0"/>
        <v/>
      </c>
      <c r="D49" s="27" t="str">
        <f t="shared" si="1"/>
        <v/>
      </c>
      <c r="E49" s="19"/>
      <c r="F49" s="19"/>
      <c r="G49" s="29"/>
      <c r="I49" s="27">
        <v>37</v>
      </c>
      <c r="J49" s="27" t="str">
        <f t="shared" si="2"/>
        <v/>
      </c>
      <c r="K49" s="27" t="str">
        <f t="shared" si="3"/>
        <v/>
      </c>
      <c r="L49" s="19"/>
      <c r="M49" s="19"/>
      <c r="N49" s="29"/>
    </row>
    <row r="50" spans="1:14" ht="15.75" customHeight="1" x14ac:dyDescent="0.15">
      <c r="A50" s="39">
        <f>COUNTA($E$13:E50)</f>
        <v>0</v>
      </c>
      <c r="B50" s="27">
        <v>38</v>
      </c>
      <c r="C50" s="27" t="str">
        <f t="shared" si="0"/>
        <v/>
      </c>
      <c r="D50" s="27" t="str">
        <f t="shared" si="1"/>
        <v/>
      </c>
      <c r="E50" s="19"/>
      <c r="F50" s="19"/>
      <c r="G50" s="29"/>
      <c r="I50" s="27">
        <v>38</v>
      </c>
      <c r="J50" s="27" t="str">
        <f t="shared" si="2"/>
        <v/>
      </c>
      <c r="K50" s="27" t="str">
        <f t="shared" si="3"/>
        <v/>
      </c>
      <c r="L50" s="19"/>
      <c r="M50" s="19"/>
      <c r="N50" s="29"/>
    </row>
    <row r="51" spans="1:14" ht="15.75" customHeight="1" x14ac:dyDescent="0.15">
      <c r="A51" s="39">
        <f>COUNTA($E$13:E51)</f>
        <v>0</v>
      </c>
      <c r="B51" s="27">
        <v>39</v>
      </c>
      <c r="C51" s="27" t="str">
        <f t="shared" si="0"/>
        <v/>
      </c>
      <c r="D51" s="27" t="str">
        <f t="shared" si="1"/>
        <v/>
      </c>
      <c r="E51" s="19"/>
      <c r="F51" s="19"/>
      <c r="G51" s="29"/>
      <c r="I51" s="27">
        <v>39</v>
      </c>
      <c r="J51" s="27" t="str">
        <f t="shared" si="2"/>
        <v/>
      </c>
      <c r="K51" s="27" t="str">
        <f t="shared" si="3"/>
        <v/>
      </c>
      <c r="L51" s="19"/>
      <c r="M51" s="19"/>
      <c r="N51" s="29"/>
    </row>
    <row r="52" spans="1:14" ht="15.75" customHeight="1" x14ac:dyDescent="0.15">
      <c r="A52" s="39">
        <f>COUNTA($E$13:E52)</f>
        <v>0</v>
      </c>
      <c r="B52" s="27">
        <v>40</v>
      </c>
      <c r="C52" s="27" t="str">
        <f t="shared" si="0"/>
        <v/>
      </c>
      <c r="D52" s="27" t="str">
        <f t="shared" si="1"/>
        <v/>
      </c>
      <c r="E52" s="19"/>
      <c r="F52" s="19"/>
      <c r="G52" s="29"/>
      <c r="I52" s="27">
        <v>40</v>
      </c>
      <c r="J52" s="27" t="str">
        <f t="shared" si="2"/>
        <v/>
      </c>
      <c r="K52" s="27" t="str">
        <f t="shared" si="3"/>
        <v/>
      </c>
      <c r="L52" s="19"/>
      <c r="M52" s="19"/>
      <c r="N52" s="29"/>
    </row>
    <row r="53" spans="1:14" ht="15.75" hidden="1" customHeight="1" x14ac:dyDescent="0.15">
      <c r="A53" s="39">
        <f>COUNTA($E$13:E53)</f>
        <v>1</v>
      </c>
      <c r="C53" s="36" t="str">
        <f t="shared" ref="C53:F54" si="4">J13</f>
        <v/>
      </c>
      <c r="D53" s="36" t="str">
        <f t="shared" si="4"/>
        <v/>
      </c>
      <c r="E53" s="36">
        <f t="shared" si="4"/>
        <v>0</v>
      </c>
      <c r="F53" s="37">
        <f t="shared" si="4"/>
        <v>0</v>
      </c>
      <c r="G53" s="38"/>
    </row>
    <row r="54" spans="1:14" ht="15.75" hidden="1" customHeight="1" x14ac:dyDescent="0.15">
      <c r="A54" s="39">
        <f>COUNTA($E$13:E54)</f>
        <v>2</v>
      </c>
      <c r="C54" s="37" t="str">
        <f t="shared" si="4"/>
        <v/>
      </c>
      <c r="D54" s="37" t="str">
        <f t="shared" si="4"/>
        <v/>
      </c>
      <c r="E54" s="37">
        <f t="shared" si="4"/>
        <v>0</v>
      </c>
      <c r="F54" s="37">
        <f t="shared" si="4"/>
        <v>0</v>
      </c>
    </row>
    <row r="55" spans="1:14" ht="15.75" hidden="1" customHeight="1" x14ac:dyDescent="0.15">
      <c r="A55" s="39">
        <f>COUNTA($E$13:E55)</f>
        <v>3</v>
      </c>
      <c r="C55" s="37" t="str">
        <f t="shared" ref="C55:C63" si="5">J15</f>
        <v/>
      </c>
      <c r="D55" s="37" t="str">
        <f t="shared" ref="D55:D63" si="6">K15</f>
        <v/>
      </c>
      <c r="E55" s="37">
        <f t="shared" ref="E55:E63" si="7">L15</f>
        <v>0</v>
      </c>
      <c r="F55" s="37">
        <f t="shared" ref="F55:F63" si="8">M15</f>
        <v>0</v>
      </c>
    </row>
    <row r="56" spans="1:14" ht="15.75" hidden="1" customHeight="1" x14ac:dyDescent="0.15">
      <c r="A56" s="39">
        <f>COUNTA($E$13:E56)</f>
        <v>4</v>
      </c>
      <c r="C56" s="37" t="str">
        <f t="shared" si="5"/>
        <v/>
      </c>
      <c r="D56" s="37" t="str">
        <f t="shared" si="6"/>
        <v/>
      </c>
      <c r="E56" s="37">
        <f t="shared" si="7"/>
        <v>0</v>
      </c>
      <c r="F56" s="37">
        <f t="shared" si="8"/>
        <v>0</v>
      </c>
    </row>
    <row r="57" spans="1:14" ht="15.75" hidden="1" customHeight="1" x14ac:dyDescent="0.15">
      <c r="A57" s="39">
        <f>COUNTA($E$13:E57)</f>
        <v>5</v>
      </c>
      <c r="C57" s="37" t="str">
        <f t="shared" si="5"/>
        <v/>
      </c>
      <c r="D57" s="37" t="str">
        <f t="shared" si="6"/>
        <v/>
      </c>
      <c r="E57" s="37">
        <f t="shared" si="7"/>
        <v>0</v>
      </c>
      <c r="F57" s="37">
        <f t="shared" si="8"/>
        <v>0</v>
      </c>
    </row>
    <row r="58" spans="1:14" ht="15.75" hidden="1" customHeight="1" x14ac:dyDescent="0.15">
      <c r="A58" s="39">
        <f>COUNTA($E$13:E58)</f>
        <v>6</v>
      </c>
      <c r="C58" s="37" t="str">
        <f t="shared" si="5"/>
        <v/>
      </c>
      <c r="D58" s="37" t="str">
        <f t="shared" si="6"/>
        <v/>
      </c>
      <c r="E58" s="37">
        <f t="shared" si="7"/>
        <v>0</v>
      </c>
      <c r="F58" s="37">
        <f t="shared" si="8"/>
        <v>0</v>
      </c>
    </row>
    <row r="59" spans="1:14" ht="15.75" hidden="1" customHeight="1" x14ac:dyDescent="0.15">
      <c r="A59" s="39">
        <f>COUNTA($E$13:E59)</f>
        <v>7</v>
      </c>
      <c r="C59" s="37" t="str">
        <f t="shared" si="5"/>
        <v/>
      </c>
      <c r="D59" s="37" t="str">
        <f t="shared" si="6"/>
        <v/>
      </c>
      <c r="E59" s="37">
        <f t="shared" si="7"/>
        <v>0</v>
      </c>
      <c r="F59" s="37">
        <f t="shared" si="8"/>
        <v>0</v>
      </c>
    </row>
    <row r="60" spans="1:14" ht="15.75" hidden="1" customHeight="1" x14ac:dyDescent="0.15">
      <c r="A60" s="39">
        <f>COUNTA($E$13:E60)</f>
        <v>8</v>
      </c>
      <c r="C60" s="37" t="str">
        <f t="shared" si="5"/>
        <v/>
      </c>
      <c r="D60" s="37" t="str">
        <f t="shared" si="6"/>
        <v/>
      </c>
      <c r="E60" s="37">
        <f t="shared" si="7"/>
        <v>0</v>
      </c>
      <c r="F60" s="37">
        <f t="shared" si="8"/>
        <v>0</v>
      </c>
    </row>
    <row r="61" spans="1:14" ht="15.75" hidden="1" customHeight="1" x14ac:dyDescent="0.15">
      <c r="A61" s="39">
        <f>COUNTA($E$13:E61)</f>
        <v>9</v>
      </c>
      <c r="C61" s="37" t="str">
        <f t="shared" si="5"/>
        <v/>
      </c>
      <c r="D61" s="37" t="str">
        <f t="shared" si="6"/>
        <v/>
      </c>
      <c r="E61" s="37">
        <f t="shared" si="7"/>
        <v>0</v>
      </c>
      <c r="F61" s="37">
        <f t="shared" si="8"/>
        <v>0</v>
      </c>
    </row>
    <row r="62" spans="1:14" ht="15.75" hidden="1" customHeight="1" x14ac:dyDescent="0.15">
      <c r="A62" s="39">
        <f>COUNTA($E$13:E62)</f>
        <v>10</v>
      </c>
      <c r="C62" s="37" t="str">
        <f t="shared" si="5"/>
        <v/>
      </c>
      <c r="D62" s="37" t="str">
        <f t="shared" si="6"/>
        <v/>
      </c>
      <c r="E62" s="37">
        <f t="shared" si="7"/>
        <v>0</v>
      </c>
      <c r="F62" s="37">
        <f t="shared" si="8"/>
        <v>0</v>
      </c>
    </row>
    <row r="63" spans="1:14" ht="15.75" hidden="1" customHeight="1" x14ac:dyDescent="0.15">
      <c r="A63" s="39">
        <f>COUNTA($E$13:E63)</f>
        <v>11</v>
      </c>
      <c r="C63" s="37" t="str">
        <f t="shared" si="5"/>
        <v/>
      </c>
      <c r="D63" s="37" t="str">
        <f t="shared" si="6"/>
        <v/>
      </c>
      <c r="E63" s="37">
        <f t="shared" si="7"/>
        <v>0</v>
      </c>
      <c r="F63" s="37">
        <f t="shared" si="8"/>
        <v>0</v>
      </c>
    </row>
    <row r="64" spans="1:14" ht="15.75" hidden="1" customHeight="1" x14ac:dyDescent="0.15">
      <c r="A64" s="39">
        <f>COUNTA($E$13:E64)</f>
        <v>12</v>
      </c>
      <c r="C64" s="37" t="str">
        <f t="shared" ref="C64:C72" si="9">J24</f>
        <v/>
      </c>
      <c r="D64" s="37" t="str">
        <f t="shared" ref="D64:D92" si="10">K24</f>
        <v/>
      </c>
      <c r="E64" s="37">
        <f t="shared" ref="E64:E92" si="11">L24</f>
        <v>0</v>
      </c>
      <c r="F64" s="37">
        <f t="shared" ref="F64:F92" si="12">M24</f>
        <v>0</v>
      </c>
    </row>
    <row r="65" spans="1:6" ht="15.75" hidden="1" customHeight="1" x14ac:dyDescent="0.15">
      <c r="A65" s="39">
        <f>COUNTA($E$13:E65)</f>
        <v>13</v>
      </c>
      <c r="C65" s="37" t="str">
        <f t="shared" si="9"/>
        <v/>
      </c>
      <c r="D65" s="37" t="str">
        <f t="shared" si="10"/>
        <v/>
      </c>
      <c r="E65" s="37">
        <f t="shared" si="11"/>
        <v>0</v>
      </c>
      <c r="F65" s="37">
        <f t="shared" si="12"/>
        <v>0</v>
      </c>
    </row>
    <row r="66" spans="1:6" ht="15.75" hidden="1" customHeight="1" x14ac:dyDescent="0.15">
      <c r="A66" s="39">
        <f>COUNTA($E$13:E66)</f>
        <v>14</v>
      </c>
      <c r="C66" s="37" t="str">
        <f t="shared" si="9"/>
        <v/>
      </c>
      <c r="D66" s="37" t="str">
        <f t="shared" si="10"/>
        <v/>
      </c>
      <c r="E66" s="37">
        <f t="shared" si="11"/>
        <v>0</v>
      </c>
      <c r="F66" s="37">
        <f t="shared" si="12"/>
        <v>0</v>
      </c>
    </row>
    <row r="67" spans="1:6" ht="15.75" hidden="1" customHeight="1" x14ac:dyDescent="0.15">
      <c r="A67" s="39">
        <f>COUNTA($E$13:E67)</f>
        <v>15</v>
      </c>
      <c r="C67" s="37" t="str">
        <f t="shared" si="9"/>
        <v/>
      </c>
      <c r="D67" s="37" t="str">
        <f t="shared" si="10"/>
        <v/>
      </c>
      <c r="E67" s="37">
        <f t="shared" si="11"/>
        <v>0</v>
      </c>
      <c r="F67" s="37">
        <f t="shared" si="12"/>
        <v>0</v>
      </c>
    </row>
    <row r="68" spans="1:6" ht="15.75" hidden="1" customHeight="1" x14ac:dyDescent="0.15">
      <c r="A68" s="39">
        <f>COUNTA($E$13:E68)</f>
        <v>16</v>
      </c>
      <c r="C68" s="37" t="str">
        <f t="shared" si="9"/>
        <v/>
      </c>
      <c r="D68" s="37" t="str">
        <f t="shared" si="10"/>
        <v/>
      </c>
      <c r="E68" s="37">
        <f t="shared" si="11"/>
        <v>0</v>
      </c>
      <c r="F68" s="37">
        <f t="shared" si="12"/>
        <v>0</v>
      </c>
    </row>
    <row r="69" spans="1:6" ht="15.75" hidden="1" customHeight="1" x14ac:dyDescent="0.15">
      <c r="A69" s="39">
        <f>COUNTA($E$13:E69)</f>
        <v>17</v>
      </c>
      <c r="C69" s="37" t="str">
        <f t="shared" si="9"/>
        <v/>
      </c>
      <c r="D69" s="37" t="str">
        <f t="shared" si="10"/>
        <v/>
      </c>
      <c r="E69" s="37">
        <f t="shared" si="11"/>
        <v>0</v>
      </c>
      <c r="F69" s="37">
        <f t="shared" si="12"/>
        <v>0</v>
      </c>
    </row>
    <row r="70" spans="1:6" ht="15.75" hidden="1" customHeight="1" x14ac:dyDescent="0.15">
      <c r="A70" s="39">
        <f>COUNTA($E$13:E70)</f>
        <v>18</v>
      </c>
      <c r="C70" s="37" t="str">
        <f t="shared" si="9"/>
        <v/>
      </c>
      <c r="D70" s="37" t="str">
        <f t="shared" si="10"/>
        <v/>
      </c>
      <c r="E70" s="37">
        <f t="shared" si="11"/>
        <v>0</v>
      </c>
      <c r="F70" s="37">
        <f t="shared" si="12"/>
        <v>0</v>
      </c>
    </row>
    <row r="71" spans="1:6" ht="15.75" hidden="1" customHeight="1" x14ac:dyDescent="0.15">
      <c r="A71" s="39">
        <f>COUNTA($E$13:E71)</f>
        <v>19</v>
      </c>
      <c r="C71" s="37" t="str">
        <f t="shared" si="9"/>
        <v/>
      </c>
      <c r="D71" s="37" t="str">
        <f t="shared" si="10"/>
        <v/>
      </c>
      <c r="E71" s="37">
        <f t="shared" si="11"/>
        <v>0</v>
      </c>
      <c r="F71" s="37">
        <f t="shared" si="12"/>
        <v>0</v>
      </c>
    </row>
    <row r="72" spans="1:6" ht="15.75" hidden="1" customHeight="1" x14ac:dyDescent="0.15">
      <c r="A72" s="39">
        <f>COUNTA($E$13:E72)</f>
        <v>20</v>
      </c>
      <c r="C72" s="37" t="str">
        <f t="shared" si="9"/>
        <v/>
      </c>
      <c r="D72" s="37" t="str">
        <f t="shared" si="10"/>
        <v/>
      </c>
      <c r="E72" s="37">
        <f t="shared" si="11"/>
        <v>0</v>
      </c>
      <c r="F72" s="37">
        <f t="shared" si="12"/>
        <v>0</v>
      </c>
    </row>
    <row r="73" spans="1:6" ht="15.75" hidden="1" customHeight="1" x14ac:dyDescent="0.15">
      <c r="A73" s="39">
        <f>COUNTA($E$13:E73)</f>
        <v>21</v>
      </c>
      <c r="C73" s="37" t="str">
        <f>J33</f>
        <v/>
      </c>
      <c r="D73" s="37" t="str">
        <f t="shared" si="10"/>
        <v/>
      </c>
      <c r="E73" s="37">
        <f t="shared" si="11"/>
        <v>0</v>
      </c>
      <c r="F73" s="37">
        <f t="shared" si="12"/>
        <v>0</v>
      </c>
    </row>
    <row r="74" spans="1:6" ht="15.75" hidden="1" customHeight="1" x14ac:dyDescent="0.15">
      <c r="A74" s="39">
        <f>COUNTA($E$13:E74)</f>
        <v>22</v>
      </c>
      <c r="C74" s="37" t="str">
        <f t="shared" ref="C74:C82" si="13">J34</f>
        <v/>
      </c>
      <c r="D74" s="37" t="str">
        <f t="shared" si="10"/>
        <v/>
      </c>
      <c r="E74" s="37">
        <f t="shared" si="11"/>
        <v>0</v>
      </c>
      <c r="F74" s="37">
        <f t="shared" si="12"/>
        <v>0</v>
      </c>
    </row>
    <row r="75" spans="1:6" ht="15.75" hidden="1" customHeight="1" x14ac:dyDescent="0.15">
      <c r="A75" s="39">
        <f>COUNTA($E$13:E75)</f>
        <v>23</v>
      </c>
      <c r="C75" s="37" t="str">
        <f t="shared" si="13"/>
        <v/>
      </c>
      <c r="D75" s="37" t="str">
        <f t="shared" si="10"/>
        <v/>
      </c>
      <c r="E75" s="37">
        <f t="shared" si="11"/>
        <v>0</v>
      </c>
      <c r="F75" s="37">
        <f t="shared" si="12"/>
        <v>0</v>
      </c>
    </row>
    <row r="76" spans="1:6" ht="15.75" hidden="1" customHeight="1" x14ac:dyDescent="0.15">
      <c r="A76" s="39">
        <f>COUNTA($E$13:E76)</f>
        <v>24</v>
      </c>
      <c r="C76" s="37" t="str">
        <f t="shared" si="13"/>
        <v/>
      </c>
      <c r="D76" s="37" t="str">
        <f t="shared" si="10"/>
        <v/>
      </c>
      <c r="E76" s="37">
        <f t="shared" si="11"/>
        <v>0</v>
      </c>
      <c r="F76" s="37">
        <f t="shared" si="12"/>
        <v>0</v>
      </c>
    </row>
    <row r="77" spans="1:6" ht="15.75" hidden="1" customHeight="1" x14ac:dyDescent="0.15">
      <c r="A77" s="39">
        <f>COUNTA($E$13:E77)</f>
        <v>25</v>
      </c>
      <c r="C77" s="37" t="str">
        <f t="shared" si="13"/>
        <v/>
      </c>
      <c r="D77" s="37" t="str">
        <f t="shared" si="10"/>
        <v/>
      </c>
      <c r="E77" s="37">
        <f t="shared" si="11"/>
        <v>0</v>
      </c>
      <c r="F77" s="37">
        <f t="shared" si="12"/>
        <v>0</v>
      </c>
    </row>
    <row r="78" spans="1:6" ht="15.75" hidden="1" customHeight="1" x14ac:dyDescent="0.15">
      <c r="A78" s="39">
        <f>COUNTA($E$13:E78)</f>
        <v>26</v>
      </c>
      <c r="C78" s="37" t="str">
        <f t="shared" si="13"/>
        <v/>
      </c>
      <c r="D78" s="37" t="str">
        <f t="shared" si="10"/>
        <v/>
      </c>
      <c r="E78" s="37">
        <f t="shared" si="11"/>
        <v>0</v>
      </c>
      <c r="F78" s="37">
        <f t="shared" si="12"/>
        <v>0</v>
      </c>
    </row>
    <row r="79" spans="1:6" ht="15.75" hidden="1" customHeight="1" x14ac:dyDescent="0.15">
      <c r="A79" s="39">
        <f>COUNTA($E$13:E79)</f>
        <v>27</v>
      </c>
      <c r="C79" s="37" t="str">
        <f t="shared" si="13"/>
        <v/>
      </c>
      <c r="D79" s="37" t="str">
        <f t="shared" si="10"/>
        <v/>
      </c>
      <c r="E79" s="37">
        <f t="shared" si="11"/>
        <v>0</v>
      </c>
      <c r="F79" s="37">
        <f t="shared" si="12"/>
        <v>0</v>
      </c>
    </row>
    <row r="80" spans="1:6" ht="15.75" hidden="1" customHeight="1" x14ac:dyDescent="0.15">
      <c r="A80" s="39">
        <f>COUNTA($E$13:E80)</f>
        <v>28</v>
      </c>
      <c r="C80" s="37" t="str">
        <f t="shared" si="13"/>
        <v/>
      </c>
      <c r="D80" s="37" t="str">
        <f t="shared" si="10"/>
        <v/>
      </c>
      <c r="E80" s="37">
        <f t="shared" si="11"/>
        <v>0</v>
      </c>
      <c r="F80" s="37">
        <f t="shared" si="12"/>
        <v>0</v>
      </c>
    </row>
    <row r="81" spans="1:6" ht="15.75" hidden="1" customHeight="1" x14ac:dyDescent="0.15">
      <c r="A81" s="39">
        <f>COUNTA($E$13:E81)</f>
        <v>29</v>
      </c>
      <c r="C81" s="37" t="str">
        <f t="shared" si="13"/>
        <v/>
      </c>
      <c r="D81" s="37" t="str">
        <f t="shared" si="10"/>
        <v/>
      </c>
      <c r="E81" s="37">
        <f t="shared" si="11"/>
        <v>0</v>
      </c>
      <c r="F81" s="37">
        <f t="shared" si="12"/>
        <v>0</v>
      </c>
    </row>
    <row r="82" spans="1:6" ht="15.75" hidden="1" customHeight="1" x14ac:dyDescent="0.15">
      <c r="A82" s="39">
        <f>COUNTA($E$13:E82)</f>
        <v>30</v>
      </c>
      <c r="C82" s="37" t="str">
        <f t="shared" si="13"/>
        <v/>
      </c>
      <c r="D82" s="37" t="str">
        <f t="shared" si="10"/>
        <v/>
      </c>
      <c r="E82" s="37">
        <f t="shared" si="11"/>
        <v>0</v>
      </c>
      <c r="F82" s="37">
        <f t="shared" si="12"/>
        <v>0</v>
      </c>
    </row>
    <row r="83" spans="1:6" ht="15.75" hidden="1" customHeight="1" x14ac:dyDescent="0.15">
      <c r="A83" s="39">
        <f>COUNTA($E$13:E83)</f>
        <v>31</v>
      </c>
      <c r="C83" s="37" t="str">
        <f>J43</f>
        <v/>
      </c>
      <c r="D83" s="37" t="str">
        <f t="shared" si="10"/>
        <v/>
      </c>
      <c r="E83" s="37">
        <f t="shared" si="11"/>
        <v>0</v>
      </c>
      <c r="F83" s="37">
        <f t="shared" si="12"/>
        <v>0</v>
      </c>
    </row>
    <row r="84" spans="1:6" ht="15.75" hidden="1" customHeight="1" x14ac:dyDescent="0.15">
      <c r="A84" s="39">
        <f>COUNTA($E$13:E84)</f>
        <v>32</v>
      </c>
      <c r="C84" s="37" t="str">
        <f t="shared" ref="C84:C92" si="14">J44</f>
        <v/>
      </c>
      <c r="D84" s="37" t="str">
        <f t="shared" si="10"/>
        <v/>
      </c>
      <c r="E84" s="37">
        <f t="shared" si="11"/>
        <v>0</v>
      </c>
      <c r="F84" s="37">
        <f t="shared" si="12"/>
        <v>0</v>
      </c>
    </row>
    <row r="85" spans="1:6" ht="15.75" hidden="1" customHeight="1" x14ac:dyDescent="0.15">
      <c r="A85" s="39">
        <f>COUNTA($E$13:E85)</f>
        <v>33</v>
      </c>
      <c r="C85" s="37" t="str">
        <f t="shared" si="14"/>
        <v/>
      </c>
      <c r="D85" s="37" t="str">
        <f t="shared" si="10"/>
        <v/>
      </c>
      <c r="E85" s="37">
        <f t="shared" si="11"/>
        <v>0</v>
      </c>
      <c r="F85" s="37">
        <f t="shared" si="12"/>
        <v>0</v>
      </c>
    </row>
    <row r="86" spans="1:6" ht="15.75" hidden="1" customHeight="1" x14ac:dyDescent="0.15">
      <c r="A86" s="39">
        <f>COUNTA($E$13:E86)</f>
        <v>34</v>
      </c>
      <c r="C86" s="37" t="str">
        <f t="shared" si="14"/>
        <v/>
      </c>
      <c r="D86" s="37" t="str">
        <f t="shared" si="10"/>
        <v/>
      </c>
      <c r="E86" s="37">
        <f t="shared" si="11"/>
        <v>0</v>
      </c>
      <c r="F86" s="37">
        <f t="shared" si="12"/>
        <v>0</v>
      </c>
    </row>
    <row r="87" spans="1:6" ht="15.75" hidden="1" customHeight="1" x14ac:dyDescent="0.15">
      <c r="A87" s="39">
        <f>COUNTA($E$13:E87)</f>
        <v>35</v>
      </c>
      <c r="C87" s="37" t="str">
        <f t="shared" si="14"/>
        <v/>
      </c>
      <c r="D87" s="37" t="str">
        <f t="shared" si="10"/>
        <v/>
      </c>
      <c r="E87" s="37">
        <f t="shared" si="11"/>
        <v>0</v>
      </c>
      <c r="F87" s="37">
        <f t="shared" si="12"/>
        <v>0</v>
      </c>
    </row>
    <row r="88" spans="1:6" ht="15.75" hidden="1" customHeight="1" x14ac:dyDescent="0.15">
      <c r="A88" s="39">
        <f>COUNTA($E$13:E88)</f>
        <v>36</v>
      </c>
      <c r="C88" s="37" t="str">
        <f t="shared" si="14"/>
        <v/>
      </c>
      <c r="D88" s="37" t="str">
        <f t="shared" si="10"/>
        <v/>
      </c>
      <c r="E88" s="37">
        <f t="shared" si="11"/>
        <v>0</v>
      </c>
      <c r="F88" s="37">
        <f t="shared" si="12"/>
        <v>0</v>
      </c>
    </row>
    <row r="89" spans="1:6" ht="15.75" hidden="1" customHeight="1" x14ac:dyDescent="0.15">
      <c r="A89" s="39">
        <f>COUNTA($E$13:E89)</f>
        <v>37</v>
      </c>
      <c r="C89" s="37" t="str">
        <f t="shared" si="14"/>
        <v/>
      </c>
      <c r="D89" s="37" t="str">
        <f t="shared" si="10"/>
        <v/>
      </c>
      <c r="E89" s="37">
        <f t="shared" si="11"/>
        <v>0</v>
      </c>
      <c r="F89" s="37">
        <f t="shared" si="12"/>
        <v>0</v>
      </c>
    </row>
    <row r="90" spans="1:6" ht="15.75" hidden="1" customHeight="1" x14ac:dyDescent="0.15">
      <c r="A90" s="39">
        <f>COUNTA($E$13:E90)</f>
        <v>38</v>
      </c>
      <c r="C90" s="37" t="str">
        <f t="shared" si="14"/>
        <v/>
      </c>
      <c r="D90" s="37" t="str">
        <f t="shared" si="10"/>
        <v/>
      </c>
      <c r="E90" s="37">
        <f t="shared" si="11"/>
        <v>0</v>
      </c>
      <c r="F90" s="37">
        <f t="shared" si="12"/>
        <v>0</v>
      </c>
    </row>
    <row r="91" spans="1:6" ht="15.75" hidden="1" customHeight="1" x14ac:dyDescent="0.15">
      <c r="A91" s="39">
        <f>COUNTA($E$13:E91)</f>
        <v>39</v>
      </c>
      <c r="C91" s="37" t="str">
        <f t="shared" si="14"/>
        <v/>
      </c>
      <c r="D91" s="37" t="str">
        <f t="shared" si="10"/>
        <v/>
      </c>
      <c r="E91" s="37">
        <f t="shared" si="11"/>
        <v>0</v>
      </c>
      <c r="F91" s="37">
        <f t="shared" si="12"/>
        <v>0</v>
      </c>
    </row>
    <row r="92" spans="1:6" ht="15.75" hidden="1" customHeight="1" x14ac:dyDescent="0.15">
      <c r="A92" s="39">
        <f>COUNTA($E$13:E92)</f>
        <v>40</v>
      </c>
      <c r="C92" s="37" t="str">
        <f t="shared" si="14"/>
        <v/>
      </c>
      <c r="D92" s="37" t="str">
        <f t="shared" si="10"/>
        <v/>
      </c>
      <c r="E92" s="37">
        <f t="shared" si="11"/>
        <v>0</v>
      </c>
      <c r="F92" s="37">
        <f t="shared" si="12"/>
        <v>0</v>
      </c>
    </row>
  </sheetData>
  <sheetProtection algorithmName="SHA-512" hashValue="uIDxbE8iinXoUDIXwnrX44a2kuDMLJL5vyvy5f5aekHZi2zaUD4eEGiibo/1hNSLrkf53J8ZNaCxsjgFjkzy5Q==" saltValue="wEqW08z0p4C4Loq7eAiT+g==" spinCount="100000" sheet="1"/>
  <mergeCells count="13">
    <mergeCell ref="E4:E5"/>
    <mergeCell ref="E6:E7"/>
    <mergeCell ref="F4:F5"/>
    <mergeCell ref="B9:G10"/>
    <mergeCell ref="G4:I4"/>
    <mergeCell ref="G7:I7"/>
    <mergeCell ref="G5:I5"/>
    <mergeCell ref="L4:N4"/>
    <mergeCell ref="L5:N5"/>
    <mergeCell ref="H6:I6"/>
    <mergeCell ref="L6:N6"/>
    <mergeCell ref="I9:M10"/>
    <mergeCell ref="M7:N7"/>
  </mergeCells>
  <phoneticPr fontId="25"/>
  <dataValidations count="2">
    <dataValidation type="list" allowBlank="1" showInputMessage="1" showErrorMessage="1" sqref="G13:G52 N13:N52" xr:uid="{00000000-0002-0000-0000-000000000000}">
      <formula1>$H$13:$H$18</formula1>
    </dataValidation>
    <dataValidation imeMode="off" allowBlank="1" showInputMessage="1" showErrorMessage="1" sqref="H6:I6" xr:uid="{47CE762F-A6D8-41D9-AA35-A78D722DA8CE}"/>
  </dataValidations>
  <pageMargins left="0.31458333333333333" right="0.31458333333333333" top="0.35416666666666669" bottom="0.39305555555555555" header="0.31458333333333333" footer="0.31458333333333333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R33"/>
  <sheetViews>
    <sheetView showGridLines="0" workbookViewId="0">
      <selection activeCell="B6" sqref="B6"/>
    </sheetView>
  </sheetViews>
  <sheetFormatPr defaultColWidth="9" defaultRowHeight="18.75" customHeight="1" x14ac:dyDescent="0.15"/>
  <cols>
    <col min="2" max="2" width="5" customWidth="1"/>
    <col min="3" max="3" width="13.125" customWidth="1"/>
    <col min="4" max="4" width="5" customWidth="1"/>
    <col min="5" max="5" width="15.125" customWidth="1"/>
    <col min="6" max="6" width="2.375" customWidth="1"/>
    <col min="7" max="7" width="9.125" customWidth="1"/>
    <col min="8" max="8" width="4.75" customWidth="1"/>
    <col min="9" max="9" width="13.125" customWidth="1"/>
    <col min="10" max="10" width="4.5" customWidth="1"/>
    <col min="11" max="11" width="15" customWidth="1"/>
    <col min="12" max="12" width="2.375" customWidth="1"/>
    <col min="13" max="13" width="8.875" customWidth="1"/>
    <col min="14" max="14" width="4.75" customWidth="1"/>
    <col min="15" max="15" width="13.125" customWidth="1"/>
    <col min="16" max="16" width="4.875" customWidth="1"/>
    <col min="17" max="17" width="15.375" customWidth="1"/>
    <col min="18" max="18" width="2.375" customWidth="1"/>
  </cols>
  <sheetData>
    <row r="1" spans="1:18" ht="11.25" customHeight="1" x14ac:dyDescent="0.15"/>
    <row r="2" spans="1:18" ht="18.75" customHeight="1" x14ac:dyDescent="0.15">
      <c r="A2" s="46" t="s">
        <v>62</v>
      </c>
      <c r="B2" s="50">
        <f>参加者リスト!B2</f>
        <v>27</v>
      </c>
      <c r="C2" s="51" t="s">
        <v>61</v>
      </c>
      <c r="H2" s="1"/>
      <c r="N2" s="1"/>
      <c r="O2" s="62" t="s">
        <v>19</v>
      </c>
      <c r="P2" s="62"/>
      <c r="Q2" s="14" t="s">
        <v>20</v>
      </c>
    </row>
    <row r="3" spans="1:18" ht="9" customHeight="1" x14ac:dyDescent="0.15">
      <c r="O3" s="62"/>
      <c r="P3" s="62"/>
      <c r="Q3" s="61" t="s">
        <v>21</v>
      </c>
      <c r="R3" s="61"/>
    </row>
    <row r="4" spans="1:18" ht="18.75" customHeight="1" x14ac:dyDescent="0.15">
      <c r="C4" s="2" t="s">
        <v>1</v>
      </c>
      <c r="D4" s="63" t="str">
        <f>IF(参加者リスト!F4="","",参加者リスト!F4)</f>
        <v/>
      </c>
      <c r="E4" s="63"/>
      <c r="F4" s="64" t="s">
        <v>22</v>
      </c>
      <c r="G4" s="64"/>
      <c r="H4" s="64"/>
      <c r="I4" s="64"/>
      <c r="J4" s="65" t="str">
        <f>IF(参加者リスト!L4="","",参加者リスト!L4)</f>
        <v/>
      </c>
      <c r="K4" s="65"/>
      <c r="L4" s="65"/>
      <c r="M4" s="65"/>
      <c r="N4" s="65"/>
      <c r="O4" s="62"/>
      <c r="P4" s="62"/>
      <c r="Q4" s="61"/>
      <c r="R4" s="61"/>
    </row>
    <row r="5" spans="1:18" ht="9" customHeight="1" x14ac:dyDescent="0.15">
      <c r="B5" s="3"/>
      <c r="C5" s="4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8" ht="18.75" customHeight="1" x14ac:dyDescent="0.15">
      <c r="B6" s="81" t="s">
        <v>66</v>
      </c>
    </row>
    <row r="7" spans="1:18" ht="18.75" customHeight="1" x14ac:dyDescent="0.15">
      <c r="C7" s="60" t="s">
        <v>23</v>
      </c>
      <c r="D7" s="60"/>
      <c r="E7" s="60"/>
      <c r="I7" s="60" t="s">
        <v>24</v>
      </c>
      <c r="J7" s="60"/>
      <c r="K7" s="60"/>
      <c r="O7" s="60" t="s">
        <v>25</v>
      </c>
      <c r="P7" s="60"/>
      <c r="Q7" s="60"/>
    </row>
    <row r="8" spans="1:18" ht="18.75" customHeight="1" x14ac:dyDescent="0.15">
      <c r="A8" s="7" t="s">
        <v>26</v>
      </c>
      <c r="B8" s="8" t="s">
        <v>10</v>
      </c>
      <c r="C8" s="8" t="s">
        <v>7</v>
      </c>
      <c r="D8" s="8" t="s">
        <v>12</v>
      </c>
      <c r="E8" s="9" t="s">
        <v>27</v>
      </c>
      <c r="G8" s="7" t="s">
        <v>26</v>
      </c>
      <c r="H8" s="8" t="s">
        <v>10</v>
      </c>
      <c r="I8" s="8" t="s">
        <v>7</v>
      </c>
      <c r="J8" s="8" t="s">
        <v>12</v>
      </c>
      <c r="K8" s="9" t="s">
        <v>27</v>
      </c>
      <c r="M8" s="7" t="s">
        <v>26</v>
      </c>
      <c r="N8" s="8" t="s">
        <v>10</v>
      </c>
      <c r="O8" s="8" t="s">
        <v>7</v>
      </c>
      <c r="P8" s="8" t="s">
        <v>12</v>
      </c>
      <c r="Q8" s="9" t="s">
        <v>27</v>
      </c>
    </row>
    <row r="9" spans="1:18" ht="18.75" customHeight="1" x14ac:dyDescent="0.15">
      <c r="A9" s="10">
        <v>1</v>
      </c>
      <c r="B9" s="11"/>
      <c r="C9" s="12" t="str">
        <f>IF(B9="","",VLOOKUP(B9,参加者リスト!$B$13:$G$52,4,FALSE))</f>
        <v/>
      </c>
      <c r="D9" s="12" t="str">
        <f>IF(B9="","",VLOOKUP(B9,参加者リスト!$B$13:$G$52,6,FALSE))</f>
        <v/>
      </c>
      <c r="E9" s="45"/>
      <c r="G9" s="10">
        <v>1</v>
      </c>
      <c r="H9" s="11"/>
      <c r="I9" s="12" t="str">
        <f>IF(H9="","",VLOOKUP(H9,参加者リスト!$B$13:$G$52,4,FALSE))</f>
        <v/>
      </c>
      <c r="J9" s="12" t="str">
        <f>IF(H9="","",VLOOKUP(H9,参加者リスト!$B$13:$G$52,6,FALSE))</f>
        <v/>
      </c>
      <c r="K9" s="45"/>
      <c r="M9" s="10">
        <v>1</v>
      </c>
      <c r="N9" s="11"/>
      <c r="O9" s="12" t="str">
        <f>IF(N9="","",VLOOKUP(N9,参加者リスト!$B$13:$G$52,4,FALSE))</f>
        <v/>
      </c>
      <c r="P9" s="12" t="str">
        <f>IF(N9="","",VLOOKUP(N9,参加者リスト!$B$13:$G$52,6,FALSE))</f>
        <v/>
      </c>
      <c r="Q9" s="45"/>
    </row>
    <row r="10" spans="1:18" ht="18.75" customHeight="1" x14ac:dyDescent="0.15">
      <c r="A10" s="10">
        <v>2</v>
      </c>
      <c r="B10" s="11"/>
      <c r="C10" s="12" t="str">
        <f>IF(B10="","",VLOOKUP(B10,参加者リスト!$B$13:$G$52,4,FALSE))</f>
        <v/>
      </c>
      <c r="D10" s="12" t="str">
        <f>IF(B10="","",VLOOKUP(B10,参加者リスト!$B$13:$G$52,6,FALSE))</f>
        <v/>
      </c>
      <c r="E10" s="45"/>
      <c r="G10" s="10">
        <v>2</v>
      </c>
      <c r="H10" s="11"/>
      <c r="I10" s="12" t="str">
        <f>IF(H10="","",VLOOKUP(H10,参加者リスト!$B$13:$G$52,4,FALSE))</f>
        <v/>
      </c>
      <c r="J10" s="12" t="str">
        <f>IF(H10="","",VLOOKUP(H10,参加者リスト!$B$13:$G$52,6,FALSE))</f>
        <v/>
      </c>
      <c r="K10" s="45"/>
      <c r="M10" s="10">
        <v>2</v>
      </c>
      <c r="N10" s="11"/>
      <c r="O10" s="12" t="str">
        <f>IF(N10="","",VLOOKUP(N10,参加者リスト!$B$13:$G$52,4,FALSE))</f>
        <v/>
      </c>
      <c r="P10" s="12" t="str">
        <f>IF(N10="","",VLOOKUP(N10,参加者リスト!$B$13:$G$52,6,FALSE))</f>
        <v/>
      </c>
      <c r="Q10" s="45"/>
    </row>
    <row r="11" spans="1:18" ht="18.75" customHeight="1" x14ac:dyDescent="0.15">
      <c r="A11" s="10">
        <v>3</v>
      </c>
      <c r="B11" s="11"/>
      <c r="C11" s="12" t="str">
        <f>IF(B11="","",VLOOKUP(B11,参加者リスト!$B$13:$G$52,4,FALSE))</f>
        <v/>
      </c>
      <c r="D11" s="12" t="str">
        <f>IF(B11="","",VLOOKUP(B11,参加者リスト!$B$13:$G$52,6,FALSE))</f>
        <v/>
      </c>
      <c r="E11" s="45"/>
      <c r="G11" s="10">
        <v>3</v>
      </c>
      <c r="H11" s="11"/>
      <c r="I11" s="12" t="str">
        <f>IF(H11="","",VLOOKUP(H11,参加者リスト!$B$13:$G$52,4,FALSE))</f>
        <v/>
      </c>
      <c r="J11" s="12" t="str">
        <f>IF(H11="","",VLOOKUP(H11,参加者リスト!$B$13:$G$52,6,FALSE))</f>
        <v/>
      </c>
      <c r="K11" s="45"/>
      <c r="M11" s="10">
        <v>3</v>
      </c>
      <c r="N11" s="11"/>
      <c r="O11" s="12" t="str">
        <f>IF(N11="","",VLOOKUP(N11,参加者リスト!$B$13:$G$52,4,FALSE))</f>
        <v/>
      </c>
      <c r="P11" s="12" t="str">
        <f>IF(N11="","",VLOOKUP(N11,参加者リスト!$B$13:$G$52,6,FALSE))</f>
        <v/>
      </c>
      <c r="Q11" s="45"/>
    </row>
    <row r="12" spans="1:18" ht="18.75" customHeight="1" x14ac:dyDescent="0.15">
      <c r="A12" s="10">
        <v>4</v>
      </c>
      <c r="B12" s="11"/>
      <c r="C12" s="12" t="str">
        <f>IF(B12="","",VLOOKUP(B12,参加者リスト!$B$13:$G$52,4,FALSE))</f>
        <v/>
      </c>
      <c r="D12" s="12" t="str">
        <f>IF(B12="","",VLOOKUP(B12,参加者リスト!$B$13:$G$52,6,FALSE))</f>
        <v/>
      </c>
      <c r="E12" s="45"/>
      <c r="G12" s="10">
        <v>4</v>
      </c>
      <c r="H12" s="11"/>
      <c r="I12" s="12" t="str">
        <f>IF(H12="","",VLOOKUP(H12,参加者リスト!$B$13:$G$52,4,FALSE))</f>
        <v/>
      </c>
      <c r="J12" s="12" t="str">
        <f>IF(H12="","",VLOOKUP(H12,参加者リスト!$B$13:$G$52,6,FALSE))</f>
        <v/>
      </c>
      <c r="K12" s="45"/>
      <c r="M12" s="10">
        <v>4</v>
      </c>
      <c r="N12" s="11"/>
      <c r="O12" s="12" t="str">
        <f>IF(N12="","",VLOOKUP(N12,参加者リスト!$B$13:$G$52,4,FALSE))</f>
        <v/>
      </c>
      <c r="P12" s="12" t="str">
        <f>IF(N12="","",VLOOKUP(N12,参加者リスト!$B$13:$G$52,6,FALSE))</f>
        <v/>
      </c>
      <c r="Q12" s="45"/>
    </row>
    <row r="13" spans="1:18" ht="18.75" customHeight="1" x14ac:dyDescent="0.15">
      <c r="A13" s="10">
        <v>5</v>
      </c>
      <c r="B13" s="11"/>
      <c r="C13" s="12" t="str">
        <f>IF(B13="","",VLOOKUP(B13,参加者リスト!$B$13:$G$52,4,FALSE))</f>
        <v/>
      </c>
      <c r="D13" s="12" t="str">
        <f>IF(B13="","",VLOOKUP(B13,参加者リスト!$B$13:$G$52,6,FALSE))</f>
        <v/>
      </c>
      <c r="E13" s="45"/>
      <c r="G13" s="10">
        <v>5</v>
      </c>
      <c r="H13" s="11"/>
      <c r="I13" s="12" t="str">
        <f>IF(H13="","",VLOOKUP(H13,参加者リスト!$B$13:$G$52,4,FALSE))</f>
        <v/>
      </c>
      <c r="J13" s="12" t="str">
        <f>IF(H13="","",VLOOKUP(H13,参加者リスト!$B$13:$G$52,6,FALSE))</f>
        <v/>
      </c>
      <c r="K13" s="45"/>
      <c r="M13" s="10">
        <v>5</v>
      </c>
      <c r="N13" s="11"/>
      <c r="O13" s="12" t="str">
        <f>IF(N13="","",VLOOKUP(N13,参加者リスト!$B$13:$G$52,4,FALSE))</f>
        <v/>
      </c>
      <c r="P13" s="12" t="str">
        <f>IF(N13="","",VLOOKUP(N13,参加者リスト!$B$13:$G$52,6,FALSE))</f>
        <v/>
      </c>
      <c r="Q13" s="45"/>
    </row>
    <row r="14" spans="1:18" ht="18.75" customHeight="1" x14ac:dyDescent="0.15">
      <c r="A14" s="10">
        <v>6</v>
      </c>
      <c r="B14" s="11"/>
      <c r="C14" s="12" t="str">
        <f>IF(B14="","",VLOOKUP(B14,参加者リスト!$B$13:$G$52,4,FALSE))</f>
        <v/>
      </c>
      <c r="D14" s="12" t="str">
        <f>IF(B14="","",VLOOKUP(B14,参加者リスト!$B$13:$G$52,6,FALSE))</f>
        <v/>
      </c>
      <c r="E14" s="45"/>
      <c r="G14" s="10">
        <v>6</v>
      </c>
      <c r="H14" s="11"/>
      <c r="I14" s="12" t="str">
        <f>IF(H14="","",VLOOKUP(H14,参加者リスト!$B$13:$G$52,4,FALSE))</f>
        <v/>
      </c>
      <c r="J14" s="12" t="str">
        <f>IF(H14="","",VLOOKUP(H14,参加者リスト!$B$13:$G$52,6,FALSE))</f>
        <v/>
      </c>
      <c r="K14" s="45"/>
      <c r="M14" s="10">
        <v>6</v>
      </c>
      <c r="N14" s="11"/>
      <c r="O14" s="12" t="str">
        <f>IF(N14="","",VLOOKUP(N14,参加者リスト!$B$13:$G$52,4,FALSE))</f>
        <v/>
      </c>
      <c r="P14" s="12" t="str">
        <f>IF(N14="","",VLOOKUP(N14,参加者リスト!$B$13:$G$52,6,FALSE))</f>
        <v/>
      </c>
      <c r="Q14" s="45"/>
    </row>
    <row r="15" spans="1:18" ht="18.75" customHeight="1" x14ac:dyDescent="0.15">
      <c r="A15" s="10">
        <v>7</v>
      </c>
      <c r="B15" s="11"/>
      <c r="C15" s="12" t="str">
        <f>IF(B15="","",VLOOKUP(B15,参加者リスト!$B$13:$G$52,4,FALSE))</f>
        <v/>
      </c>
      <c r="D15" s="12" t="str">
        <f>IF(B15="","",VLOOKUP(B15,参加者リスト!$B$13:$G$52,6,FALSE))</f>
        <v/>
      </c>
      <c r="E15" s="45"/>
      <c r="G15" s="10">
        <v>7</v>
      </c>
      <c r="H15" s="11"/>
      <c r="I15" s="12" t="str">
        <f>IF(H15="","",VLOOKUP(H15,参加者リスト!$B$13:$G$52,4,FALSE))</f>
        <v/>
      </c>
      <c r="J15" s="12" t="str">
        <f>IF(H15="","",VLOOKUP(H15,参加者リスト!$B$13:$G$52,6,FALSE))</f>
        <v/>
      </c>
      <c r="K15" s="45"/>
      <c r="M15" s="10">
        <v>7</v>
      </c>
      <c r="N15" s="11"/>
      <c r="O15" s="12" t="str">
        <f>IF(N15="","",VLOOKUP(N15,参加者リスト!$B$13:$G$52,4,FALSE))</f>
        <v/>
      </c>
      <c r="P15" s="12" t="str">
        <f>IF(N15="","",VLOOKUP(N15,参加者リスト!$B$13:$G$52,6,FALSE))</f>
        <v/>
      </c>
      <c r="Q15" s="45"/>
    </row>
    <row r="16" spans="1:18" ht="18.75" customHeight="1" x14ac:dyDescent="0.15">
      <c r="A16" s="10">
        <v>8</v>
      </c>
      <c r="B16" s="11"/>
      <c r="C16" s="12" t="str">
        <f>IF(B16="","",VLOOKUP(B16,参加者リスト!$B$13:$G$52,4,FALSE))</f>
        <v/>
      </c>
      <c r="D16" s="12" t="str">
        <f>IF(B16="","",VLOOKUP(B16,参加者リスト!$B$13:$G$52,6,FALSE))</f>
        <v/>
      </c>
      <c r="E16" s="45"/>
      <c r="G16" s="10">
        <v>8</v>
      </c>
      <c r="H16" s="11"/>
      <c r="I16" s="12" t="str">
        <f>IF(H16="","",VLOOKUP(H16,参加者リスト!$B$13:$G$52,4,FALSE))</f>
        <v/>
      </c>
      <c r="J16" s="12" t="str">
        <f>IF(H16="","",VLOOKUP(H16,参加者リスト!$B$13:$G$52,6,FALSE))</f>
        <v/>
      </c>
      <c r="K16" s="45"/>
      <c r="M16" s="10">
        <v>8</v>
      </c>
      <c r="N16" s="11"/>
      <c r="O16" s="12" t="str">
        <f>IF(N16="","",VLOOKUP(N16,参加者リスト!$B$13:$G$52,4,FALSE))</f>
        <v/>
      </c>
      <c r="P16" s="12" t="str">
        <f>IF(N16="","",VLOOKUP(N16,参加者リスト!$B$13:$G$52,6,FALSE))</f>
        <v/>
      </c>
      <c r="Q16" s="45"/>
    </row>
    <row r="17" spans="1:17" ht="18.75" customHeight="1" x14ac:dyDescent="0.15">
      <c r="A17" s="10">
        <v>9</v>
      </c>
      <c r="B17" s="11"/>
      <c r="C17" s="12" t="str">
        <f>IF(B17="","",VLOOKUP(B17,参加者リスト!$B$13:$G$52,4,FALSE))</f>
        <v/>
      </c>
      <c r="D17" s="12" t="str">
        <f>IF(B17="","",VLOOKUP(B17,参加者リスト!$B$13:$G$52,6,FALSE))</f>
        <v/>
      </c>
      <c r="E17" s="45"/>
      <c r="G17" s="10">
        <v>9</v>
      </c>
      <c r="H17" s="11"/>
      <c r="I17" s="12" t="str">
        <f>IF(H17="","",VLOOKUP(H17,参加者リスト!$B$13:$G$52,4,FALSE))</f>
        <v/>
      </c>
      <c r="J17" s="12" t="str">
        <f>IF(H17="","",VLOOKUP(H17,参加者リスト!$B$13:$G$52,6,FALSE))</f>
        <v/>
      </c>
      <c r="K17" s="45"/>
      <c r="M17" s="10">
        <v>9</v>
      </c>
      <c r="N17" s="11"/>
      <c r="O17" s="12" t="str">
        <f>IF(N17="","",VLOOKUP(N17,参加者リスト!$B$13:$G$52,4,FALSE))</f>
        <v/>
      </c>
      <c r="P17" s="12" t="str">
        <f>IF(N17="","",VLOOKUP(N17,参加者リスト!$B$13:$G$52,6,FALSE))</f>
        <v/>
      </c>
      <c r="Q17" s="45"/>
    </row>
    <row r="18" spans="1:17" ht="18.75" customHeight="1" x14ac:dyDescent="0.15">
      <c r="A18" s="10">
        <v>10</v>
      </c>
      <c r="B18" s="11"/>
      <c r="C18" s="12" t="str">
        <f>IF(B18="","",VLOOKUP(B18,参加者リスト!$B$13:$G$52,4,FALSE))</f>
        <v/>
      </c>
      <c r="D18" s="12" t="str">
        <f>IF(B18="","",VLOOKUP(B18,参加者リスト!$B$13:$G$52,6,FALSE))</f>
        <v/>
      </c>
      <c r="E18" s="45"/>
      <c r="G18" s="10">
        <v>10</v>
      </c>
      <c r="H18" s="11"/>
      <c r="I18" s="12" t="str">
        <f>IF(H18="","",VLOOKUP(H18,参加者リスト!$B$13:$G$52,4,FALSE))</f>
        <v/>
      </c>
      <c r="J18" s="12" t="str">
        <f>IF(H18="","",VLOOKUP(H18,参加者リスト!$B$13:$G$52,6,FALSE))</f>
        <v/>
      </c>
      <c r="K18" s="45"/>
      <c r="M18" s="10">
        <v>10</v>
      </c>
      <c r="N18" s="11"/>
      <c r="O18" s="12" t="str">
        <f>IF(N18="","",VLOOKUP(N18,参加者リスト!$B$13:$G$52,4,FALSE))</f>
        <v/>
      </c>
      <c r="P18" s="12" t="str">
        <f>IF(N18="","",VLOOKUP(N18,参加者リスト!$B$13:$G$52,6,FALSE))</f>
        <v/>
      </c>
      <c r="Q18" s="45"/>
    </row>
    <row r="19" spans="1:17" ht="18.75" customHeight="1" x14ac:dyDescent="0.15">
      <c r="A19" s="10">
        <v>11</v>
      </c>
      <c r="B19" s="11"/>
      <c r="C19" s="12" t="str">
        <f>IF(B19="","",VLOOKUP(B19,参加者リスト!$B$13:$G$52,4,FALSE))</f>
        <v/>
      </c>
      <c r="D19" s="12" t="str">
        <f>IF(B19="","",VLOOKUP(B19,参加者リスト!$B$13:$G$52,6,FALSE))</f>
        <v/>
      </c>
      <c r="E19" s="45"/>
      <c r="G19" s="10">
        <v>11</v>
      </c>
      <c r="H19" s="11"/>
      <c r="I19" s="12" t="str">
        <f>IF(H19="","",VLOOKUP(H19,参加者リスト!$B$13:$G$52,4,FALSE))</f>
        <v/>
      </c>
      <c r="J19" s="12" t="str">
        <f>IF(H19="","",VLOOKUP(H19,参加者リスト!$B$13:$G$52,6,FALSE))</f>
        <v/>
      </c>
      <c r="K19" s="45"/>
      <c r="M19" s="10">
        <v>11</v>
      </c>
      <c r="N19" s="11"/>
      <c r="O19" s="12" t="str">
        <f>IF(N19="","",VLOOKUP(N19,参加者リスト!$B$13:$G$52,4,FALSE))</f>
        <v/>
      </c>
      <c r="P19" s="12" t="str">
        <f>IF(N19="","",VLOOKUP(N19,参加者リスト!$B$13:$G$52,6,FALSE))</f>
        <v/>
      </c>
      <c r="Q19" s="45"/>
    </row>
    <row r="20" spans="1:17" ht="18.75" customHeight="1" x14ac:dyDescent="0.15">
      <c r="A20" s="10">
        <v>12</v>
      </c>
      <c r="B20" s="11"/>
      <c r="C20" s="12" t="str">
        <f>IF(B20="","",VLOOKUP(B20,参加者リスト!$B$13:$G$52,4,FALSE))</f>
        <v/>
      </c>
      <c r="D20" s="12" t="str">
        <f>IF(B20="","",VLOOKUP(B20,参加者リスト!$B$13:$G$52,6,FALSE))</f>
        <v/>
      </c>
      <c r="E20" s="45"/>
      <c r="G20" s="10">
        <v>12</v>
      </c>
      <c r="H20" s="11"/>
      <c r="I20" s="12" t="str">
        <f>IF(H20="","",VLOOKUP(H20,参加者リスト!$B$13:$G$52,4,FALSE))</f>
        <v/>
      </c>
      <c r="J20" s="12" t="str">
        <f>IF(H20="","",VLOOKUP(H20,参加者リスト!$B$13:$G$52,6,FALSE))</f>
        <v/>
      </c>
      <c r="K20" s="45"/>
      <c r="M20" s="10">
        <v>12</v>
      </c>
      <c r="N20" s="11"/>
      <c r="O20" s="12" t="str">
        <f>IF(N20="","",VLOOKUP(N20,参加者リスト!$B$13:$G$52,4,FALSE))</f>
        <v/>
      </c>
      <c r="P20" s="12" t="str">
        <f>IF(N20="","",VLOOKUP(N20,参加者リスト!$B$13:$G$52,6,FALSE))</f>
        <v/>
      </c>
      <c r="Q20" s="45"/>
    </row>
    <row r="21" spans="1:17" ht="18.75" customHeight="1" x14ac:dyDescent="0.15">
      <c r="A21" s="10">
        <v>13</v>
      </c>
      <c r="B21" s="11"/>
      <c r="C21" s="12" t="str">
        <f>IF(B21="","",VLOOKUP(B21,参加者リスト!$B$13:$G$52,4,FALSE))</f>
        <v/>
      </c>
      <c r="D21" s="12" t="str">
        <f>IF(B21="","",VLOOKUP(B21,参加者リスト!$B$13:$G$52,6,FALSE))</f>
        <v/>
      </c>
      <c r="E21" s="45"/>
      <c r="G21" s="10">
        <v>13</v>
      </c>
      <c r="H21" s="11"/>
      <c r="I21" s="12" t="str">
        <f>IF(H21="","",VLOOKUP(H21,参加者リスト!$B$13:$G$52,4,FALSE))</f>
        <v/>
      </c>
      <c r="J21" s="12" t="str">
        <f>IF(H21="","",VLOOKUP(H21,参加者リスト!$B$13:$G$52,6,FALSE))</f>
        <v/>
      </c>
      <c r="K21" s="45"/>
      <c r="M21" s="10">
        <v>13</v>
      </c>
      <c r="N21" s="11"/>
      <c r="O21" s="12" t="str">
        <f>IF(N21="","",VLOOKUP(N21,参加者リスト!$B$13:$G$52,4,FALSE))</f>
        <v/>
      </c>
      <c r="P21" s="12" t="str">
        <f>IF(N21="","",VLOOKUP(N21,参加者リスト!$B$13:$G$52,6,FALSE))</f>
        <v/>
      </c>
      <c r="Q21" s="45"/>
    </row>
    <row r="22" spans="1:17" ht="18.75" customHeight="1" x14ac:dyDescent="0.15">
      <c r="A22" s="10">
        <v>14</v>
      </c>
      <c r="B22" s="11"/>
      <c r="C22" s="12" t="str">
        <f>IF(B22="","",VLOOKUP(B22,参加者リスト!$B$13:$G$52,4,FALSE))</f>
        <v/>
      </c>
      <c r="D22" s="12" t="str">
        <f>IF(B22="","",VLOOKUP(B22,参加者リスト!$B$13:$G$52,6,FALSE))</f>
        <v/>
      </c>
      <c r="E22" s="45"/>
      <c r="G22" s="10">
        <v>14</v>
      </c>
      <c r="H22" s="11"/>
      <c r="I22" s="12" t="str">
        <f>IF(H22="","",VLOOKUP(H22,参加者リスト!$B$13:$G$52,4,FALSE))</f>
        <v/>
      </c>
      <c r="J22" s="12" t="str">
        <f>IF(H22="","",VLOOKUP(H22,参加者リスト!$B$13:$G$52,6,FALSE))</f>
        <v/>
      </c>
      <c r="K22" s="45"/>
      <c r="M22" s="10">
        <v>14</v>
      </c>
      <c r="N22" s="11"/>
      <c r="O22" s="12" t="str">
        <f>IF(N22="","",VLOOKUP(N22,参加者リスト!$B$13:$G$52,4,FALSE))</f>
        <v/>
      </c>
      <c r="P22" s="12" t="str">
        <f>IF(N22="","",VLOOKUP(N22,参加者リスト!$B$13:$G$52,6,FALSE))</f>
        <v/>
      </c>
      <c r="Q22" s="45"/>
    </row>
    <row r="23" spans="1:17" ht="18.75" customHeight="1" x14ac:dyDescent="0.15">
      <c r="A23" s="10">
        <v>15</v>
      </c>
      <c r="B23" s="11"/>
      <c r="C23" s="12" t="str">
        <f>IF(B23="","",VLOOKUP(B23,参加者リスト!$B$13:$G$52,4,FALSE))</f>
        <v/>
      </c>
      <c r="D23" s="12" t="str">
        <f>IF(B23="","",VLOOKUP(B23,参加者リスト!$B$13:$G$52,6,FALSE))</f>
        <v/>
      </c>
      <c r="E23" s="45"/>
      <c r="G23" s="10">
        <v>15</v>
      </c>
      <c r="H23" s="11"/>
      <c r="I23" s="12" t="str">
        <f>IF(H23="","",VLOOKUP(H23,参加者リスト!$B$13:$G$52,4,FALSE))</f>
        <v/>
      </c>
      <c r="J23" s="12" t="str">
        <f>IF(H23="","",VLOOKUP(H23,参加者リスト!$B$13:$G$52,6,FALSE))</f>
        <v/>
      </c>
      <c r="K23" s="45"/>
      <c r="M23" s="10">
        <v>15</v>
      </c>
      <c r="N23" s="11"/>
      <c r="O23" s="12" t="str">
        <f>IF(N23="","",VLOOKUP(N23,参加者リスト!$B$13:$G$52,4,FALSE))</f>
        <v/>
      </c>
      <c r="P23" s="12" t="str">
        <f>IF(N23="","",VLOOKUP(N23,参加者リスト!$B$13:$G$52,6,FALSE))</f>
        <v/>
      </c>
      <c r="Q23" s="45"/>
    </row>
    <row r="24" spans="1:17" ht="18.75" customHeight="1" x14ac:dyDescent="0.15">
      <c r="A24" s="10">
        <v>16</v>
      </c>
      <c r="B24" s="11"/>
      <c r="C24" s="12" t="str">
        <f>IF(B24="","",VLOOKUP(B24,参加者リスト!$B$13:$G$52,4,FALSE))</f>
        <v/>
      </c>
      <c r="D24" s="12" t="str">
        <f>IF(B24="","",VLOOKUP(B24,参加者リスト!$B$13:$G$52,6,FALSE))</f>
        <v/>
      </c>
      <c r="E24" s="45"/>
      <c r="G24" s="10">
        <v>16</v>
      </c>
      <c r="H24" s="11"/>
      <c r="I24" s="12" t="str">
        <f>IF(H24="","",VLOOKUP(H24,参加者リスト!$B$13:$G$52,4,FALSE))</f>
        <v/>
      </c>
      <c r="J24" s="12" t="str">
        <f>IF(H24="","",VLOOKUP(H24,参加者リスト!$B$13:$G$52,6,FALSE))</f>
        <v/>
      </c>
      <c r="K24" s="45"/>
      <c r="M24" s="10">
        <v>16</v>
      </c>
      <c r="N24" s="11"/>
      <c r="O24" s="12" t="str">
        <f>IF(N24="","",VLOOKUP(N24,参加者リスト!$B$13:$G$52,4,FALSE))</f>
        <v/>
      </c>
      <c r="P24" s="12" t="str">
        <f>IF(N24="","",VLOOKUP(N24,参加者リスト!$B$13:$G$52,6,FALSE))</f>
        <v/>
      </c>
      <c r="Q24" s="45"/>
    </row>
    <row r="25" spans="1:17" ht="18.75" customHeight="1" x14ac:dyDescent="0.15">
      <c r="A25" s="10">
        <v>17</v>
      </c>
      <c r="B25" s="11"/>
      <c r="C25" s="12" t="str">
        <f>IF(B25="","",VLOOKUP(B25,参加者リスト!$B$13:$G$52,4,FALSE))</f>
        <v/>
      </c>
      <c r="D25" s="12" t="str">
        <f>IF(B25="","",VLOOKUP(B25,参加者リスト!$B$13:$G$52,6,FALSE))</f>
        <v/>
      </c>
      <c r="E25" s="45"/>
      <c r="G25" s="10">
        <v>17</v>
      </c>
      <c r="H25" s="11"/>
      <c r="I25" s="12" t="str">
        <f>IF(H25="","",VLOOKUP(H25,参加者リスト!$B$13:$G$52,4,FALSE))</f>
        <v/>
      </c>
      <c r="J25" s="12" t="str">
        <f>IF(H25="","",VLOOKUP(H25,参加者リスト!$B$13:$G$52,6,FALSE))</f>
        <v/>
      </c>
      <c r="K25" s="45"/>
      <c r="M25" s="10">
        <v>17</v>
      </c>
      <c r="N25" s="11"/>
      <c r="O25" s="12" t="str">
        <f>IF(N25="","",VLOOKUP(N25,参加者リスト!$B$13:$G$52,4,FALSE))</f>
        <v/>
      </c>
      <c r="P25" s="12" t="str">
        <f>IF(N25="","",VLOOKUP(N25,参加者リスト!$B$13:$G$52,6,FALSE))</f>
        <v/>
      </c>
      <c r="Q25" s="45"/>
    </row>
    <row r="26" spans="1:17" ht="18.75" customHeight="1" x14ac:dyDescent="0.15">
      <c r="A26" s="10">
        <v>18</v>
      </c>
      <c r="B26" s="11"/>
      <c r="C26" s="12" t="str">
        <f>IF(B26="","",VLOOKUP(B26,参加者リスト!$B$13:$G$52,4,FALSE))</f>
        <v/>
      </c>
      <c r="D26" s="12" t="str">
        <f>IF(B26="","",VLOOKUP(B26,参加者リスト!$B$13:$G$52,6,FALSE))</f>
        <v/>
      </c>
      <c r="E26" s="45"/>
      <c r="G26" s="10">
        <v>18</v>
      </c>
      <c r="H26" s="11"/>
      <c r="I26" s="12" t="str">
        <f>IF(H26="","",VLOOKUP(H26,参加者リスト!$B$13:$G$52,4,FALSE))</f>
        <v/>
      </c>
      <c r="J26" s="12" t="str">
        <f>IF(H26="","",VLOOKUP(H26,参加者リスト!$B$13:$G$52,6,FALSE))</f>
        <v/>
      </c>
      <c r="K26" s="45"/>
      <c r="M26" s="10">
        <v>18</v>
      </c>
      <c r="N26" s="11"/>
      <c r="O26" s="12" t="str">
        <f>IF(N26="","",VLOOKUP(N26,参加者リスト!$B$13:$G$52,4,FALSE))</f>
        <v/>
      </c>
      <c r="P26" s="12" t="str">
        <f>IF(N26="","",VLOOKUP(N26,参加者リスト!$B$13:$G$52,6,FALSE))</f>
        <v/>
      </c>
      <c r="Q26" s="45"/>
    </row>
    <row r="27" spans="1:17" ht="18.75" customHeight="1" x14ac:dyDescent="0.15">
      <c r="A27" s="10">
        <v>19</v>
      </c>
      <c r="B27" s="11"/>
      <c r="C27" s="12" t="str">
        <f>IF(B27="","",VLOOKUP(B27,参加者リスト!$B$13:$G$52,4,FALSE))</f>
        <v/>
      </c>
      <c r="D27" s="12" t="str">
        <f>IF(B27="","",VLOOKUP(B27,参加者リスト!$B$13:$G$52,6,FALSE))</f>
        <v/>
      </c>
      <c r="E27" s="45"/>
      <c r="G27" s="10">
        <v>19</v>
      </c>
      <c r="H27" s="11"/>
      <c r="I27" s="12" t="str">
        <f>IF(H27="","",VLOOKUP(H27,参加者リスト!$B$13:$G$52,4,FALSE))</f>
        <v/>
      </c>
      <c r="J27" s="12" t="str">
        <f>IF(H27="","",VLOOKUP(H27,参加者リスト!$B$13:$G$52,6,FALSE))</f>
        <v/>
      </c>
      <c r="K27" s="45"/>
      <c r="M27" s="10">
        <v>19</v>
      </c>
      <c r="N27" s="11"/>
      <c r="O27" s="12" t="str">
        <f>IF(N27="","",VLOOKUP(N27,参加者リスト!$B$13:$G$52,4,FALSE))</f>
        <v/>
      </c>
      <c r="P27" s="12" t="str">
        <f>IF(N27="","",VLOOKUP(N27,参加者リスト!$B$13:$G$52,6,FALSE))</f>
        <v/>
      </c>
      <c r="Q27" s="45"/>
    </row>
    <row r="28" spans="1:17" ht="18.75" customHeight="1" x14ac:dyDescent="0.15">
      <c r="A28" s="10">
        <v>20</v>
      </c>
      <c r="B28" s="11"/>
      <c r="C28" s="12" t="str">
        <f>IF(B28="","",VLOOKUP(B28,参加者リスト!$B$13:$G$52,4,FALSE))</f>
        <v/>
      </c>
      <c r="D28" s="12" t="str">
        <f>IF(B28="","",VLOOKUP(B28,参加者リスト!$B$13:$G$52,6,FALSE))</f>
        <v/>
      </c>
      <c r="E28" s="45"/>
      <c r="G28" s="10">
        <v>20</v>
      </c>
      <c r="H28" s="11"/>
      <c r="I28" s="12" t="str">
        <f>IF(H28="","",VLOOKUP(H28,参加者リスト!$B$13:$G$52,4,FALSE))</f>
        <v/>
      </c>
      <c r="J28" s="12" t="str">
        <f>IF(H28="","",VLOOKUP(H28,参加者リスト!$B$13:$G$52,6,FALSE))</f>
        <v/>
      </c>
      <c r="K28" s="45"/>
      <c r="M28" s="10">
        <v>20</v>
      </c>
      <c r="N28" s="11"/>
      <c r="O28" s="12" t="str">
        <f>IF(N28="","",VLOOKUP(N28,参加者リスト!$B$13:$G$52,4,FALSE))</f>
        <v/>
      </c>
      <c r="P28" s="12" t="str">
        <f>IF(N28="","",VLOOKUP(N28,参加者リスト!$B$13:$G$52,6,FALSE))</f>
        <v/>
      </c>
      <c r="Q28" s="45"/>
    </row>
    <row r="29" spans="1:17" ht="18.75" customHeight="1" x14ac:dyDescent="0.15">
      <c r="A29" s="10">
        <v>21</v>
      </c>
      <c r="B29" s="11"/>
      <c r="C29" s="12" t="str">
        <f>IF(B29="","",VLOOKUP(B29,参加者リスト!$B$13:$G$52,4,FALSE))</f>
        <v/>
      </c>
      <c r="D29" s="12" t="str">
        <f>IF(B29="","",VLOOKUP(B29,参加者リスト!$B$13:$G$52,6,FALSE))</f>
        <v/>
      </c>
      <c r="E29" s="45"/>
      <c r="G29" s="10">
        <v>21</v>
      </c>
      <c r="H29" s="11"/>
      <c r="I29" s="12" t="str">
        <f>IF(H29="","",VLOOKUP(H29,参加者リスト!$B$13:$G$52,4,FALSE))</f>
        <v/>
      </c>
      <c r="J29" s="12" t="str">
        <f>IF(H29="","",VLOOKUP(H29,参加者リスト!$B$13:$G$52,6,FALSE))</f>
        <v/>
      </c>
      <c r="K29" s="45"/>
      <c r="M29" s="10">
        <v>21</v>
      </c>
      <c r="N29" s="11"/>
      <c r="O29" s="12" t="str">
        <f>IF(N29="","",VLOOKUP(N29,参加者リスト!$B$13:$G$52,4,FALSE))</f>
        <v/>
      </c>
      <c r="P29" s="12" t="str">
        <f>IF(N29="","",VLOOKUP(N29,参加者リスト!$B$13:$G$52,6,FALSE))</f>
        <v/>
      </c>
      <c r="Q29" s="45"/>
    </row>
    <row r="30" spans="1:17" ht="18.75" customHeight="1" x14ac:dyDescent="0.15">
      <c r="A30" s="10">
        <v>22</v>
      </c>
      <c r="B30" s="11"/>
      <c r="C30" s="12" t="str">
        <f>IF(B30="","",VLOOKUP(B30,参加者リスト!$B$13:$G$52,4,FALSE))</f>
        <v/>
      </c>
      <c r="D30" s="12" t="str">
        <f>IF(B30="","",VLOOKUP(B30,参加者リスト!$B$13:$G$52,6,FALSE))</f>
        <v/>
      </c>
      <c r="E30" s="45"/>
      <c r="G30" s="10">
        <v>22</v>
      </c>
      <c r="H30" s="11"/>
      <c r="I30" s="12" t="str">
        <f>IF(H30="","",VLOOKUP(H30,参加者リスト!$B$13:$G$52,4,FALSE))</f>
        <v/>
      </c>
      <c r="J30" s="12" t="str">
        <f>IF(H30="","",VLOOKUP(H30,参加者リスト!$B$13:$G$52,6,FALSE))</f>
        <v/>
      </c>
      <c r="K30" s="45"/>
      <c r="M30" s="10">
        <v>22</v>
      </c>
      <c r="N30" s="11"/>
      <c r="O30" s="12" t="str">
        <f>IF(N30="","",VLOOKUP(N30,参加者リスト!$B$13:$G$52,4,FALSE))</f>
        <v/>
      </c>
      <c r="P30" s="12" t="str">
        <f>IF(N30="","",VLOOKUP(N30,参加者リスト!$B$13:$G$52,6,FALSE))</f>
        <v/>
      </c>
      <c r="Q30" s="45"/>
    </row>
    <row r="31" spans="1:17" ht="18.75" customHeight="1" x14ac:dyDescent="0.15">
      <c r="A31" s="10">
        <v>23</v>
      </c>
      <c r="B31" s="11"/>
      <c r="C31" s="12" t="str">
        <f>IF(B31="","",VLOOKUP(B31,参加者リスト!$B$13:$G$52,4,FALSE))</f>
        <v/>
      </c>
      <c r="D31" s="12" t="str">
        <f>IF(B31="","",VLOOKUP(B31,参加者リスト!$B$13:$G$52,6,FALSE))</f>
        <v/>
      </c>
      <c r="E31" s="45"/>
      <c r="G31" s="10">
        <v>23</v>
      </c>
      <c r="H31" s="11"/>
      <c r="I31" s="12" t="str">
        <f>IF(H31="","",VLOOKUP(H31,参加者リスト!$B$13:$G$52,4,FALSE))</f>
        <v/>
      </c>
      <c r="J31" s="12" t="str">
        <f>IF(H31="","",VLOOKUP(H31,参加者リスト!$B$13:$G$52,6,FALSE))</f>
        <v/>
      </c>
      <c r="K31" s="45"/>
      <c r="M31" s="10">
        <v>23</v>
      </c>
      <c r="N31" s="11"/>
      <c r="O31" s="12" t="str">
        <f>IF(N31="","",VLOOKUP(N31,参加者リスト!$B$13:$G$52,4,FALSE))</f>
        <v/>
      </c>
      <c r="P31" s="12" t="str">
        <f>IF(N31="","",VLOOKUP(N31,参加者リスト!$B$13:$G$52,6,FALSE))</f>
        <v/>
      </c>
      <c r="Q31" s="45"/>
    </row>
    <row r="32" spans="1:17" ht="18.75" customHeight="1" x14ac:dyDescent="0.15">
      <c r="A32" s="10">
        <v>24</v>
      </c>
      <c r="B32" s="11"/>
      <c r="C32" s="12" t="str">
        <f>IF(B32="","",VLOOKUP(B32,参加者リスト!$B$13:$G$52,4,FALSE))</f>
        <v/>
      </c>
      <c r="D32" s="12" t="str">
        <f>IF(B32="","",VLOOKUP(B32,参加者リスト!$B$13:$G$52,6,FALSE))</f>
        <v/>
      </c>
      <c r="E32" s="45"/>
      <c r="G32" s="10">
        <v>24</v>
      </c>
      <c r="H32" s="11"/>
      <c r="I32" s="12" t="str">
        <f>IF(H32="","",VLOOKUP(H32,参加者リスト!$B$13:$G$52,4,FALSE))</f>
        <v/>
      </c>
      <c r="J32" s="12" t="str">
        <f>IF(H32="","",VLOOKUP(H32,参加者リスト!$B$13:$G$52,6,FALSE))</f>
        <v/>
      </c>
      <c r="K32" s="45"/>
      <c r="M32" s="10">
        <v>24</v>
      </c>
      <c r="N32" s="11"/>
      <c r="O32" s="12" t="str">
        <f>IF(N32="","",VLOOKUP(N32,参加者リスト!$B$13:$G$52,4,FALSE))</f>
        <v/>
      </c>
      <c r="P32" s="12" t="str">
        <f>IF(N32="","",VLOOKUP(N32,参加者リスト!$B$13:$G$52,6,FALSE))</f>
        <v/>
      </c>
      <c r="Q32" s="45"/>
    </row>
    <row r="33" spans="1:17" ht="18.75" customHeight="1" x14ac:dyDescent="0.15">
      <c r="A33" s="10">
        <v>25</v>
      </c>
      <c r="B33" s="11"/>
      <c r="C33" s="12" t="str">
        <f>IF(B33="","",VLOOKUP(B33,参加者リスト!$B$13:$G$52,4,FALSE))</f>
        <v/>
      </c>
      <c r="D33" s="12" t="str">
        <f>IF(B33="","",VLOOKUP(B33,参加者リスト!$B$13:$G$52,6,FALSE))</f>
        <v/>
      </c>
      <c r="E33" s="45"/>
      <c r="G33" s="10">
        <v>25</v>
      </c>
      <c r="H33" s="11"/>
      <c r="I33" s="12" t="str">
        <f>IF(H33="","",VLOOKUP(H33,参加者リスト!$B$13:$G$52,4,FALSE))</f>
        <v/>
      </c>
      <c r="J33" s="12" t="str">
        <f>IF(H33="","",VLOOKUP(H33,参加者リスト!$B$13:$G$52,6,FALSE))</f>
        <v/>
      </c>
      <c r="K33" s="45"/>
      <c r="M33" s="10">
        <v>25</v>
      </c>
      <c r="N33" s="11"/>
      <c r="O33" s="12" t="str">
        <f>IF(N33="","",VLOOKUP(N33,参加者リスト!$B$13:$G$52,4,FALSE))</f>
        <v/>
      </c>
      <c r="P33" s="12" t="str">
        <f>IF(N33="","",VLOOKUP(N33,参加者リスト!$B$13:$G$52,6,FALSE))</f>
        <v/>
      </c>
      <c r="Q33" s="45"/>
    </row>
  </sheetData>
  <sheetProtection algorithmName="SHA-512" hashValue="ISZA6f7ELFcGVZ+G52N7JSheZ7x4gp/GzLhoQdb1G2LsnRP0PMA+J/GL+dLeYN8tIZtF9aTPKjbbyI2QSBfRXg==" saltValue="MQ3huzNstgWUmmQMoQ5YYQ==" spinCount="100000" sheet="1" objects="1" scenarios="1"/>
  <mergeCells count="8">
    <mergeCell ref="O7:Q7"/>
    <mergeCell ref="Q3:R4"/>
    <mergeCell ref="O2:P4"/>
    <mergeCell ref="D4:E4"/>
    <mergeCell ref="F4:I4"/>
    <mergeCell ref="J4:N4"/>
    <mergeCell ref="C7:E7"/>
    <mergeCell ref="I7:K7"/>
  </mergeCells>
  <phoneticPr fontId="25"/>
  <pageMargins left="0.11805555555555555" right="0" top="0.35416666666666669" bottom="0" header="0.31458333333333333" footer="0.31458333333333333"/>
  <pageSetup paperSize="9" orientation="landscape" horizontalDpi="4294967294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R33"/>
  <sheetViews>
    <sheetView showGridLines="0" workbookViewId="0">
      <selection activeCell="B6" sqref="B6"/>
    </sheetView>
  </sheetViews>
  <sheetFormatPr defaultColWidth="9" defaultRowHeight="18.75" customHeight="1" x14ac:dyDescent="0.15"/>
  <cols>
    <col min="2" max="2" width="5" customWidth="1"/>
    <col min="3" max="3" width="13.125" customWidth="1"/>
    <col min="4" max="4" width="5" customWidth="1"/>
    <col min="5" max="5" width="15.125" customWidth="1"/>
    <col min="6" max="6" width="2.375" customWidth="1"/>
    <col min="7" max="7" width="9.125" customWidth="1"/>
    <col min="8" max="8" width="4.75" customWidth="1"/>
    <col min="9" max="9" width="13.125" customWidth="1"/>
    <col min="10" max="10" width="4.5" customWidth="1"/>
    <col min="11" max="11" width="15" customWidth="1"/>
    <col min="12" max="12" width="2.375" customWidth="1"/>
    <col min="13" max="13" width="8.875" customWidth="1"/>
    <col min="14" max="14" width="4.75" customWidth="1"/>
    <col min="15" max="15" width="13.125" customWidth="1"/>
    <col min="16" max="16" width="4.875" customWidth="1"/>
    <col min="17" max="17" width="15.375" customWidth="1"/>
    <col min="18" max="18" width="2.375" customWidth="1"/>
  </cols>
  <sheetData>
    <row r="1" spans="1:18" ht="11.25" customHeight="1" x14ac:dyDescent="0.15"/>
    <row r="2" spans="1:18" ht="18.75" customHeight="1" x14ac:dyDescent="0.15">
      <c r="A2" s="46" t="s">
        <v>62</v>
      </c>
      <c r="B2" s="50">
        <f>参加者リスト!B2</f>
        <v>27</v>
      </c>
      <c r="C2" s="51" t="s">
        <v>61</v>
      </c>
      <c r="H2" s="1"/>
      <c r="N2" s="1"/>
      <c r="O2" s="66" t="s">
        <v>28</v>
      </c>
      <c r="P2" s="66"/>
      <c r="Q2" s="14" t="s">
        <v>20</v>
      </c>
    </row>
    <row r="3" spans="1:18" ht="9" customHeight="1" x14ac:dyDescent="0.15">
      <c r="J3" s="13"/>
      <c r="K3" s="13"/>
      <c r="L3" s="13"/>
      <c r="M3" s="13"/>
      <c r="N3" s="13"/>
      <c r="O3" s="66"/>
      <c r="P3" s="66"/>
      <c r="Q3" s="61" t="s">
        <v>21</v>
      </c>
      <c r="R3" s="61"/>
    </row>
    <row r="4" spans="1:18" ht="18.75" customHeight="1" x14ac:dyDescent="0.15">
      <c r="C4" s="2" t="s">
        <v>1</v>
      </c>
      <c r="D4" s="63" t="str">
        <f>IF(参加者リスト!F4="","",参加者リスト!F4)</f>
        <v/>
      </c>
      <c r="E4" s="63"/>
      <c r="F4" s="67" t="s">
        <v>22</v>
      </c>
      <c r="G4" s="67"/>
      <c r="H4" s="67"/>
      <c r="I4" s="68"/>
      <c r="J4" s="69" t="str">
        <f>IF(参加者リスト!L4="","",参加者リスト!L4)</f>
        <v/>
      </c>
      <c r="K4" s="70"/>
      <c r="L4" s="70"/>
      <c r="M4" s="70"/>
      <c r="N4" s="71"/>
      <c r="O4" s="66"/>
      <c r="P4" s="66"/>
      <c r="Q4" s="61"/>
      <c r="R4" s="61"/>
    </row>
    <row r="5" spans="1:18" ht="9" customHeight="1" x14ac:dyDescent="0.15">
      <c r="B5" s="3"/>
      <c r="C5" s="4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8" ht="18.75" customHeight="1" x14ac:dyDescent="0.15">
      <c r="B6" s="81" t="s">
        <v>66</v>
      </c>
    </row>
    <row r="7" spans="1:18" ht="18.75" customHeight="1" x14ac:dyDescent="0.15">
      <c r="C7" s="60" t="s">
        <v>29</v>
      </c>
      <c r="D7" s="60"/>
      <c r="E7" s="60"/>
      <c r="I7" s="60" t="s">
        <v>30</v>
      </c>
      <c r="J7" s="60"/>
      <c r="K7" s="60"/>
      <c r="O7" s="60" t="s">
        <v>31</v>
      </c>
      <c r="P7" s="60"/>
      <c r="Q7" s="60"/>
    </row>
    <row r="8" spans="1:18" ht="18.75" customHeight="1" x14ac:dyDescent="0.15">
      <c r="A8" s="7" t="s">
        <v>26</v>
      </c>
      <c r="B8" s="8" t="s">
        <v>10</v>
      </c>
      <c r="C8" s="8" t="s">
        <v>7</v>
      </c>
      <c r="D8" s="8" t="s">
        <v>12</v>
      </c>
      <c r="E8" s="9" t="s">
        <v>27</v>
      </c>
      <c r="G8" s="7" t="s">
        <v>26</v>
      </c>
      <c r="H8" s="8" t="s">
        <v>10</v>
      </c>
      <c r="I8" s="8" t="s">
        <v>7</v>
      </c>
      <c r="J8" s="8" t="s">
        <v>12</v>
      </c>
      <c r="K8" s="9" t="s">
        <v>27</v>
      </c>
      <c r="M8" s="7" t="s">
        <v>26</v>
      </c>
      <c r="N8" s="8" t="s">
        <v>10</v>
      </c>
      <c r="O8" s="8" t="s">
        <v>7</v>
      </c>
      <c r="P8" s="8" t="s">
        <v>12</v>
      </c>
      <c r="Q8" s="9" t="s">
        <v>27</v>
      </c>
    </row>
    <row r="9" spans="1:18" ht="18.75" customHeight="1" x14ac:dyDescent="0.15">
      <c r="A9" s="10">
        <v>1</v>
      </c>
      <c r="B9" s="11"/>
      <c r="C9" s="12" t="str">
        <f t="shared" ref="C9:C33" si="0">IF(B9="","",VLOOKUP(B9,女子リスト,4,FALSE))</f>
        <v/>
      </c>
      <c r="D9" s="12" t="str">
        <f t="shared" ref="D9:D33" si="1">IF(B9="","",VLOOKUP(B9,女子リスト,6,FALSE))</f>
        <v/>
      </c>
      <c r="E9" s="45"/>
      <c r="G9" s="10">
        <v>1</v>
      </c>
      <c r="H9" s="11"/>
      <c r="I9" s="12" t="str">
        <f t="shared" ref="I9:I33" si="2">IF(H9="","",VLOOKUP(H9,女子リスト,4,FALSE))</f>
        <v/>
      </c>
      <c r="J9" s="12" t="str">
        <f t="shared" ref="J9:J33" si="3">IF(H9="","",VLOOKUP(H9,女子リスト,6,FALSE))</f>
        <v/>
      </c>
      <c r="K9" s="45"/>
      <c r="M9" s="10">
        <v>1</v>
      </c>
      <c r="N9" s="11"/>
      <c r="O9" s="12" t="str">
        <f t="shared" ref="O9:O33" si="4">IF(N9="","",VLOOKUP(N9,女子リスト,4,FALSE))</f>
        <v/>
      </c>
      <c r="P9" s="12" t="str">
        <f t="shared" ref="P9:P33" si="5">IF(N9="","",VLOOKUP(N9,女子リスト,6,FALSE))</f>
        <v/>
      </c>
      <c r="Q9" s="45"/>
    </row>
    <row r="10" spans="1:18" ht="18.75" customHeight="1" x14ac:dyDescent="0.15">
      <c r="A10" s="10">
        <v>2</v>
      </c>
      <c r="B10" s="11"/>
      <c r="C10" s="12" t="str">
        <f t="shared" si="0"/>
        <v/>
      </c>
      <c r="D10" s="12" t="str">
        <f t="shared" si="1"/>
        <v/>
      </c>
      <c r="E10" s="45"/>
      <c r="G10" s="10">
        <v>2</v>
      </c>
      <c r="H10" s="11"/>
      <c r="I10" s="12" t="str">
        <f t="shared" si="2"/>
        <v/>
      </c>
      <c r="J10" s="12" t="str">
        <f t="shared" si="3"/>
        <v/>
      </c>
      <c r="K10" s="45"/>
      <c r="M10" s="10">
        <v>2</v>
      </c>
      <c r="N10" s="11"/>
      <c r="O10" s="12" t="str">
        <f t="shared" si="4"/>
        <v/>
      </c>
      <c r="P10" s="12" t="str">
        <f t="shared" si="5"/>
        <v/>
      </c>
      <c r="Q10" s="45"/>
    </row>
    <row r="11" spans="1:18" ht="18.75" customHeight="1" x14ac:dyDescent="0.15">
      <c r="A11" s="10">
        <v>3</v>
      </c>
      <c r="B11" s="11"/>
      <c r="C11" s="12" t="str">
        <f t="shared" si="0"/>
        <v/>
      </c>
      <c r="D11" s="12" t="str">
        <f t="shared" si="1"/>
        <v/>
      </c>
      <c r="E11" s="45"/>
      <c r="G11" s="10">
        <v>3</v>
      </c>
      <c r="H11" s="11"/>
      <c r="I11" s="12" t="str">
        <f t="shared" si="2"/>
        <v/>
      </c>
      <c r="J11" s="12" t="str">
        <f t="shared" si="3"/>
        <v/>
      </c>
      <c r="K11" s="45"/>
      <c r="M11" s="10">
        <v>3</v>
      </c>
      <c r="N11" s="11"/>
      <c r="O11" s="12" t="str">
        <f t="shared" si="4"/>
        <v/>
      </c>
      <c r="P11" s="12" t="str">
        <f t="shared" si="5"/>
        <v/>
      </c>
      <c r="Q11" s="45"/>
    </row>
    <row r="12" spans="1:18" ht="18.75" customHeight="1" x14ac:dyDescent="0.15">
      <c r="A12" s="10">
        <v>4</v>
      </c>
      <c r="B12" s="11"/>
      <c r="C12" s="12" t="str">
        <f t="shared" si="0"/>
        <v/>
      </c>
      <c r="D12" s="12" t="str">
        <f t="shared" si="1"/>
        <v/>
      </c>
      <c r="E12" s="45"/>
      <c r="G12" s="10">
        <v>4</v>
      </c>
      <c r="H12" s="11"/>
      <c r="I12" s="12" t="str">
        <f t="shared" si="2"/>
        <v/>
      </c>
      <c r="J12" s="12" t="str">
        <f t="shared" si="3"/>
        <v/>
      </c>
      <c r="K12" s="45"/>
      <c r="M12" s="10">
        <v>4</v>
      </c>
      <c r="N12" s="11"/>
      <c r="O12" s="12" t="str">
        <f t="shared" si="4"/>
        <v/>
      </c>
      <c r="P12" s="12" t="str">
        <f t="shared" si="5"/>
        <v/>
      </c>
      <c r="Q12" s="45"/>
    </row>
    <row r="13" spans="1:18" ht="18.75" customHeight="1" x14ac:dyDescent="0.15">
      <c r="A13" s="10">
        <v>5</v>
      </c>
      <c r="B13" s="11"/>
      <c r="C13" s="12" t="str">
        <f t="shared" si="0"/>
        <v/>
      </c>
      <c r="D13" s="12" t="str">
        <f t="shared" si="1"/>
        <v/>
      </c>
      <c r="E13" s="45"/>
      <c r="G13" s="10">
        <v>5</v>
      </c>
      <c r="H13" s="11"/>
      <c r="I13" s="12" t="str">
        <f t="shared" si="2"/>
        <v/>
      </c>
      <c r="J13" s="12" t="str">
        <f t="shared" si="3"/>
        <v/>
      </c>
      <c r="K13" s="45"/>
      <c r="M13" s="10">
        <v>5</v>
      </c>
      <c r="N13" s="11"/>
      <c r="O13" s="12" t="str">
        <f t="shared" si="4"/>
        <v/>
      </c>
      <c r="P13" s="12" t="str">
        <f t="shared" si="5"/>
        <v/>
      </c>
      <c r="Q13" s="45"/>
    </row>
    <row r="14" spans="1:18" ht="18.75" customHeight="1" x14ac:dyDescent="0.15">
      <c r="A14" s="10">
        <v>6</v>
      </c>
      <c r="B14" s="11"/>
      <c r="C14" s="12" t="str">
        <f t="shared" si="0"/>
        <v/>
      </c>
      <c r="D14" s="12" t="str">
        <f t="shared" si="1"/>
        <v/>
      </c>
      <c r="E14" s="45"/>
      <c r="G14" s="10">
        <v>6</v>
      </c>
      <c r="H14" s="11"/>
      <c r="I14" s="12" t="str">
        <f t="shared" si="2"/>
        <v/>
      </c>
      <c r="J14" s="12" t="str">
        <f t="shared" si="3"/>
        <v/>
      </c>
      <c r="K14" s="45"/>
      <c r="M14" s="10">
        <v>6</v>
      </c>
      <c r="N14" s="11"/>
      <c r="O14" s="12" t="str">
        <f t="shared" si="4"/>
        <v/>
      </c>
      <c r="P14" s="12" t="str">
        <f t="shared" si="5"/>
        <v/>
      </c>
      <c r="Q14" s="45"/>
    </row>
    <row r="15" spans="1:18" ht="18.75" customHeight="1" x14ac:dyDescent="0.15">
      <c r="A15" s="10">
        <v>7</v>
      </c>
      <c r="B15" s="11"/>
      <c r="C15" s="12" t="str">
        <f t="shared" si="0"/>
        <v/>
      </c>
      <c r="D15" s="12" t="str">
        <f t="shared" si="1"/>
        <v/>
      </c>
      <c r="E15" s="45"/>
      <c r="G15" s="10">
        <v>7</v>
      </c>
      <c r="H15" s="11"/>
      <c r="I15" s="12" t="str">
        <f t="shared" si="2"/>
        <v/>
      </c>
      <c r="J15" s="12" t="str">
        <f t="shared" si="3"/>
        <v/>
      </c>
      <c r="K15" s="45"/>
      <c r="M15" s="10">
        <v>7</v>
      </c>
      <c r="N15" s="11"/>
      <c r="O15" s="12" t="str">
        <f t="shared" si="4"/>
        <v/>
      </c>
      <c r="P15" s="12" t="str">
        <f t="shared" si="5"/>
        <v/>
      </c>
      <c r="Q15" s="45"/>
    </row>
    <row r="16" spans="1:18" ht="18.75" customHeight="1" x14ac:dyDescent="0.15">
      <c r="A16" s="10">
        <v>8</v>
      </c>
      <c r="B16" s="11"/>
      <c r="C16" s="12" t="str">
        <f t="shared" si="0"/>
        <v/>
      </c>
      <c r="D16" s="12" t="str">
        <f t="shared" si="1"/>
        <v/>
      </c>
      <c r="E16" s="45"/>
      <c r="G16" s="10">
        <v>8</v>
      </c>
      <c r="H16" s="11"/>
      <c r="I16" s="12" t="str">
        <f t="shared" si="2"/>
        <v/>
      </c>
      <c r="J16" s="12" t="str">
        <f t="shared" si="3"/>
        <v/>
      </c>
      <c r="K16" s="45"/>
      <c r="M16" s="10">
        <v>8</v>
      </c>
      <c r="N16" s="11"/>
      <c r="O16" s="12" t="str">
        <f t="shared" si="4"/>
        <v/>
      </c>
      <c r="P16" s="12" t="str">
        <f t="shared" si="5"/>
        <v/>
      </c>
      <c r="Q16" s="45"/>
    </row>
    <row r="17" spans="1:17" ht="18.75" customHeight="1" x14ac:dyDescent="0.15">
      <c r="A17" s="10">
        <v>9</v>
      </c>
      <c r="B17" s="11"/>
      <c r="C17" s="12" t="str">
        <f t="shared" si="0"/>
        <v/>
      </c>
      <c r="D17" s="12" t="str">
        <f t="shared" si="1"/>
        <v/>
      </c>
      <c r="E17" s="45"/>
      <c r="G17" s="10">
        <v>9</v>
      </c>
      <c r="H17" s="11"/>
      <c r="I17" s="12" t="str">
        <f t="shared" si="2"/>
        <v/>
      </c>
      <c r="J17" s="12" t="str">
        <f t="shared" si="3"/>
        <v/>
      </c>
      <c r="K17" s="45"/>
      <c r="M17" s="10">
        <v>9</v>
      </c>
      <c r="N17" s="11"/>
      <c r="O17" s="12" t="str">
        <f t="shared" si="4"/>
        <v/>
      </c>
      <c r="P17" s="12" t="str">
        <f t="shared" si="5"/>
        <v/>
      </c>
      <c r="Q17" s="45"/>
    </row>
    <row r="18" spans="1:17" ht="18.75" customHeight="1" x14ac:dyDescent="0.15">
      <c r="A18" s="10">
        <v>10</v>
      </c>
      <c r="B18" s="11"/>
      <c r="C18" s="12" t="str">
        <f t="shared" si="0"/>
        <v/>
      </c>
      <c r="D18" s="12" t="str">
        <f t="shared" si="1"/>
        <v/>
      </c>
      <c r="E18" s="45"/>
      <c r="G18" s="10">
        <v>10</v>
      </c>
      <c r="H18" s="11"/>
      <c r="I18" s="12" t="str">
        <f t="shared" si="2"/>
        <v/>
      </c>
      <c r="J18" s="12" t="str">
        <f t="shared" si="3"/>
        <v/>
      </c>
      <c r="K18" s="45"/>
      <c r="M18" s="10">
        <v>10</v>
      </c>
      <c r="N18" s="11"/>
      <c r="O18" s="12" t="str">
        <f t="shared" si="4"/>
        <v/>
      </c>
      <c r="P18" s="12" t="str">
        <f t="shared" si="5"/>
        <v/>
      </c>
      <c r="Q18" s="45"/>
    </row>
    <row r="19" spans="1:17" ht="18.75" customHeight="1" x14ac:dyDescent="0.15">
      <c r="A19" s="10">
        <v>11</v>
      </c>
      <c r="B19" s="11"/>
      <c r="C19" s="12" t="str">
        <f t="shared" si="0"/>
        <v/>
      </c>
      <c r="D19" s="12" t="str">
        <f t="shared" si="1"/>
        <v/>
      </c>
      <c r="E19" s="45"/>
      <c r="G19" s="10">
        <v>11</v>
      </c>
      <c r="H19" s="11"/>
      <c r="I19" s="12" t="str">
        <f t="shared" si="2"/>
        <v/>
      </c>
      <c r="J19" s="12" t="str">
        <f t="shared" si="3"/>
        <v/>
      </c>
      <c r="K19" s="45"/>
      <c r="M19" s="10">
        <v>11</v>
      </c>
      <c r="N19" s="11"/>
      <c r="O19" s="12" t="str">
        <f t="shared" si="4"/>
        <v/>
      </c>
      <c r="P19" s="12" t="str">
        <f t="shared" si="5"/>
        <v/>
      </c>
      <c r="Q19" s="45"/>
    </row>
    <row r="20" spans="1:17" ht="18.75" customHeight="1" x14ac:dyDescent="0.15">
      <c r="A20" s="10">
        <v>12</v>
      </c>
      <c r="B20" s="11"/>
      <c r="C20" s="12" t="str">
        <f t="shared" si="0"/>
        <v/>
      </c>
      <c r="D20" s="12" t="str">
        <f t="shared" si="1"/>
        <v/>
      </c>
      <c r="E20" s="45"/>
      <c r="G20" s="10">
        <v>12</v>
      </c>
      <c r="H20" s="11"/>
      <c r="I20" s="12" t="str">
        <f t="shared" si="2"/>
        <v/>
      </c>
      <c r="J20" s="12" t="str">
        <f t="shared" si="3"/>
        <v/>
      </c>
      <c r="K20" s="45"/>
      <c r="M20" s="10">
        <v>12</v>
      </c>
      <c r="N20" s="11"/>
      <c r="O20" s="12" t="str">
        <f t="shared" si="4"/>
        <v/>
      </c>
      <c r="P20" s="12" t="str">
        <f t="shared" si="5"/>
        <v/>
      </c>
      <c r="Q20" s="45"/>
    </row>
    <row r="21" spans="1:17" ht="18.75" customHeight="1" x14ac:dyDescent="0.15">
      <c r="A21" s="10">
        <v>13</v>
      </c>
      <c r="B21" s="11"/>
      <c r="C21" s="12" t="str">
        <f t="shared" si="0"/>
        <v/>
      </c>
      <c r="D21" s="12" t="str">
        <f t="shared" si="1"/>
        <v/>
      </c>
      <c r="E21" s="45"/>
      <c r="G21" s="10">
        <v>13</v>
      </c>
      <c r="H21" s="11"/>
      <c r="I21" s="12" t="str">
        <f t="shared" si="2"/>
        <v/>
      </c>
      <c r="J21" s="12" t="str">
        <f t="shared" si="3"/>
        <v/>
      </c>
      <c r="K21" s="45"/>
      <c r="M21" s="10">
        <v>13</v>
      </c>
      <c r="N21" s="11"/>
      <c r="O21" s="12" t="str">
        <f t="shared" si="4"/>
        <v/>
      </c>
      <c r="P21" s="12" t="str">
        <f t="shared" si="5"/>
        <v/>
      </c>
      <c r="Q21" s="45"/>
    </row>
    <row r="22" spans="1:17" ht="18.75" customHeight="1" x14ac:dyDescent="0.15">
      <c r="A22" s="10">
        <v>14</v>
      </c>
      <c r="B22" s="11"/>
      <c r="C22" s="12" t="str">
        <f t="shared" si="0"/>
        <v/>
      </c>
      <c r="D22" s="12" t="str">
        <f t="shared" si="1"/>
        <v/>
      </c>
      <c r="E22" s="45"/>
      <c r="G22" s="10">
        <v>14</v>
      </c>
      <c r="H22" s="11"/>
      <c r="I22" s="12" t="str">
        <f t="shared" si="2"/>
        <v/>
      </c>
      <c r="J22" s="12" t="str">
        <f t="shared" si="3"/>
        <v/>
      </c>
      <c r="K22" s="45"/>
      <c r="M22" s="10">
        <v>14</v>
      </c>
      <c r="N22" s="11"/>
      <c r="O22" s="12" t="str">
        <f t="shared" si="4"/>
        <v/>
      </c>
      <c r="P22" s="12" t="str">
        <f t="shared" si="5"/>
        <v/>
      </c>
      <c r="Q22" s="45"/>
    </row>
    <row r="23" spans="1:17" ht="18.75" customHeight="1" x14ac:dyDescent="0.15">
      <c r="A23" s="10">
        <v>15</v>
      </c>
      <c r="B23" s="11"/>
      <c r="C23" s="12" t="str">
        <f t="shared" si="0"/>
        <v/>
      </c>
      <c r="D23" s="12" t="str">
        <f t="shared" si="1"/>
        <v/>
      </c>
      <c r="E23" s="45"/>
      <c r="G23" s="10">
        <v>15</v>
      </c>
      <c r="H23" s="11"/>
      <c r="I23" s="12" t="str">
        <f t="shared" si="2"/>
        <v/>
      </c>
      <c r="J23" s="12" t="str">
        <f t="shared" si="3"/>
        <v/>
      </c>
      <c r="K23" s="45"/>
      <c r="M23" s="10">
        <v>15</v>
      </c>
      <c r="N23" s="11"/>
      <c r="O23" s="12" t="str">
        <f t="shared" si="4"/>
        <v/>
      </c>
      <c r="P23" s="12" t="str">
        <f t="shared" si="5"/>
        <v/>
      </c>
      <c r="Q23" s="45"/>
    </row>
    <row r="24" spans="1:17" ht="18.75" customHeight="1" x14ac:dyDescent="0.15">
      <c r="A24" s="10">
        <v>16</v>
      </c>
      <c r="B24" s="11"/>
      <c r="C24" s="12" t="str">
        <f t="shared" si="0"/>
        <v/>
      </c>
      <c r="D24" s="12" t="str">
        <f t="shared" si="1"/>
        <v/>
      </c>
      <c r="E24" s="45"/>
      <c r="G24" s="10">
        <v>16</v>
      </c>
      <c r="H24" s="11"/>
      <c r="I24" s="12" t="str">
        <f t="shared" si="2"/>
        <v/>
      </c>
      <c r="J24" s="12" t="str">
        <f t="shared" si="3"/>
        <v/>
      </c>
      <c r="K24" s="45"/>
      <c r="M24" s="10">
        <v>16</v>
      </c>
      <c r="N24" s="11"/>
      <c r="O24" s="12" t="str">
        <f t="shared" si="4"/>
        <v/>
      </c>
      <c r="P24" s="12" t="str">
        <f t="shared" si="5"/>
        <v/>
      </c>
      <c r="Q24" s="45"/>
    </row>
    <row r="25" spans="1:17" ht="18.75" customHeight="1" x14ac:dyDescent="0.15">
      <c r="A25" s="10">
        <v>17</v>
      </c>
      <c r="B25" s="11"/>
      <c r="C25" s="12" t="str">
        <f t="shared" si="0"/>
        <v/>
      </c>
      <c r="D25" s="12" t="str">
        <f t="shared" si="1"/>
        <v/>
      </c>
      <c r="E25" s="45"/>
      <c r="G25" s="10">
        <v>17</v>
      </c>
      <c r="H25" s="11"/>
      <c r="I25" s="12" t="str">
        <f t="shared" si="2"/>
        <v/>
      </c>
      <c r="J25" s="12" t="str">
        <f t="shared" si="3"/>
        <v/>
      </c>
      <c r="K25" s="45"/>
      <c r="M25" s="10">
        <v>17</v>
      </c>
      <c r="N25" s="11"/>
      <c r="O25" s="12" t="str">
        <f t="shared" si="4"/>
        <v/>
      </c>
      <c r="P25" s="12" t="str">
        <f t="shared" si="5"/>
        <v/>
      </c>
      <c r="Q25" s="45"/>
    </row>
    <row r="26" spans="1:17" ht="18.75" customHeight="1" x14ac:dyDescent="0.15">
      <c r="A26" s="10">
        <v>18</v>
      </c>
      <c r="B26" s="11"/>
      <c r="C26" s="12" t="str">
        <f t="shared" si="0"/>
        <v/>
      </c>
      <c r="D26" s="12" t="str">
        <f t="shared" si="1"/>
        <v/>
      </c>
      <c r="E26" s="45"/>
      <c r="G26" s="10">
        <v>18</v>
      </c>
      <c r="H26" s="11"/>
      <c r="I26" s="12" t="str">
        <f t="shared" si="2"/>
        <v/>
      </c>
      <c r="J26" s="12" t="str">
        <f t="shared" si="3"/>
        <v/>
      </c>
      <c r="K26" s="45"/>
      <c r="M26" s="10">
        <v>18</v>
      </c>
      <c r="N26" s="11"/>
      <c r="O26" s="12" t="str">
        <f t="shared" si="4"/>
        <v/>
      </c>
      <c r="P26" s="12" t="str">
        <f t="shared" si="5"/>
        <v/>
      </c>
      <c r="Q26" s="45"/>
    </row>
    <row r="27" spans="1:17" ht="18.75" customHeight="1" x14ac:dyDescent="0.15">
      <c r="A27" s="10">
        <v>19</v>
      </c>
      <c r="B27" s="11"/>
      <c r="C27" s="12" t="str">
        <f t="shared" si="0"/>
        <v/>
      </c>
      <c r="D27" s="12" t="str">
        <f t="shared" si="1"/>
        <v/>
      </c>
      <c r="E27" s="45"/>
      <c r="G27" s="10">
        <v>19</v>
      </c>
      <c r="H27" s="11"/>
      <c r="I27" s="12" t="str">
        <f t="shared" si="2"/>
        <v/>
      </c>
      <c r="J27" s="12" t="str">
        <f t="shared" si="3"/>
        <v/>
      </c>
      <c r="K27" s="45"/>
      <c r="M27" s="10">
        <v>19</v>
      </c>
      <c r="N27" s="11"/>
      <c r="O27" s="12" t="str">
        <f t="shared" si="4"/>
        <v/>
      </c>
      <c r="P27" s="12" t="str">
        <f t="shared" si="5"/>
        <v/>
      </c>
      <c r="Q27" s="45"/>
    </row>
    <row r="28" spans="1:17" ht="18.75" customHeight="1" x14ac:dyDescent="0.15">
      <c r="A28" s="10">
        <v>20</v>
      </c>
      <c r="B28" s="11"/>
      <c r="C28" s="12" t="str">
        <f t="shared" si="0"/>
        <v/>
      </c>
      <c r="D28" s="12" t="str">
        <f t="shared" si="1"/>
        <v/>
      </c>
      <c r="E28" s="45"/>
      <c r="G28" s="10">
        <v>20</v>
      </c>
      <c r="H28" s="11"/>
      <c r="I28" s="12" t="str">
        <f t="shared" si="2"/>
        <v/>
      </c>
      <c r="J28" s="12" t="str">
        <f t="shared" si="3"/>
        <v/>
      </c>
      <c r="K28" s="45"/>
      <c r="M28" s="10">
        <v>20</v>
      </c>
      <c r="N28" s="11"/>
      <c r="O28" s="12" t="str">
        <f t="shared" si="4"/>
        <v/>
      </c>
      <c r="P28" s="12" t="str">
        <f t="shared" si="5"/>
        <v/>
      </c>
      <c r="Q28" s="45"/>
    </row>
    <row r="29" spans="1:17" ht="18.75" customHeight="1" x14ac:dyDescent="0.15">
      <c r="A29" s="10">
        <v>21</v>
      </c>
      <c r="B29" s="11"/>
      <c r="C29" s="12" t="str">
        <f t="shared" si="0"/>
        <v/>
      </c>
      <c r="D29" s="12" t="str">
        <f t="shared" si="1"/>
        <v/>
      </c>
      <c r="E29" s="45"/>
      <c r="G29" s="10">
        <v>21</v>
      </c>
      <c r="H29" s="11"/>
      <c r="I29" s="12" t="str">
        <f t="shared" si="2"/>
        <v/>
      </c>
      <c r="J29" s="12" t="str">
        <f t="shared" si="3"/>
        <v/>
      </c>
      <c r="K29" s="45"/>
      <c r="M29" s="10">
        <v>21</v>
      </c>
      <c r="N29" s="11"/>
      <c r="O29" s="12" t="str">
        <f t="shared" si="4"/>
        <v/>
      </c>
      <c r="P29" s="12" t="str">
        <f t="shared" si="5"/>
        <v/>
      </c>
      <c r="Q29" s="45"/>
    </row>
    <row r="30" spans="1:17" ht="18.75" customHeight="1" x14ac:dyDescent="0.15">
      <c r="A30" s="10">
        <v>22</v>
      </c>
      <c r="B30" s="11"/>
      <c r="C30" s="12" t="str">
        <f t="shared" si="0"/>
        <v/>
      </c>
      <c r="D30" s="12" t="str">
        <f t="shared" si="1"/>
        <v/>
      </c>
      <c r="E30" s="45"/>
      <c r="G30" s="10">
        <v>22</v>
      </c>
      <c r="H30" s="11"/>
      <c r="I30" s="12" t="str">
        <f t="shared" si="2"/>
        <v/>
      </c>
      <c r="J30" s="12" t="str">
        <f t="shared" si="3"/>
        <v/>
      </c>
      <c r="K30" s="45"/>
      <c r="M30" s="10">
        <v>22</v>
      </c>
      <c r="N30" s="11"/>
      <c r="O30" s="12" t="str">
        <f t="shared" si="4"/>
        <v/>
      </c>
      <c r="P30" s="12" t="str">
        <f t="shared" si="5"/>
        <v/>
      </c>
      <c r="Q30" s="45"/>
    </row>
    <row r="31" spans="1:17" ht="18.75" customHeight="1" x14ac:dyDescent="0.15">
      <c r="A31" s="10">
        <v>23</v>
      </c>
      <c r="B31" s="11"/>
      <c r="C31" s="12" t="str">
        <f t="shared" si="0"/>
        <v/>
      </c>
      <c r="D31" s="12" t="str">
        <f t="shared" si="1"/>
        <v/>
      </c>
      <c r="E31" s="45"/>
      <c r="G31" s="10">
        <v>23</v>
      </c>
      <c r="H31" s="11"/>
      <c r="I31" s="12" t="str">
        <f t="shared" si="2"/>
        <v/>
      </c>
      <c r="J31" s="12" t="str">
        <f t="shared" si="3"/>
        <v/>
      </c>
      <c r="K31" s="45"/>
      <c r="M31" s="10">
        <v>23</v>
      </c>
      <c r="N31" s="11"/>
      <c r="O31" s="12" t="str">
        <f t="shared" si="4"/>
        <v/>
      </c>
      <c r="P31" s="12" t="str">
        <f t="shared" si="5"/>
        <v/>
      </c>
      <c r="Q31" s="45"/>
    </row>
    <row r="32" spans="1:17" ht="18.75" customHeight="1" x14ac:dyDescent="0.15">
      <c r="A32" s="10">
        <v>24</v>
      </c>
      <c r="B32" s="11"/>
      <c r="C32" s="12" t="str">
        <f t="shared" si="0"/>
        <v/>
      </c>
      <c r="D32" s="12" t="str">
        <f t="shared" si="1"/>
        <v/>
      </c>
      <c r="E32" s="45"/>
      <c r="G32" s="10">
        <v>24</v>
      </c>
      <c r="H32" s="11"/>
      <c r="I32" s="12" t="str">
        <f t="shared" si="2"/>
        <v/>
      </c>
      <c r="J32" s="12" t="str">
        <f t="shared" si="3"/>
        <v/>
      </c>
      <c r="K32" s="45"/>
      <c r="M32" s="10">
        <v>24</v>
      </c>
      <c r="N32" s="11"/>
      <c r="O32" s="12" t="str">
        <f t="shared" si="4"/>
        <v/>
      </c>
      <c r="P32" s="12" t="str">
        <f t="shared" si="5"/>
        <v/>
      </c>
      <c r="Q32" s="45"/>
    </row>
    <row r="33" spans="1:17" ht="18.75" customHeight="1" x14ac:dyDescent="0.15">
      <c r="A33" s="10">
        <v>25</v>
      </c>
      <c r="B33" s="11"/>
      <c r="C33" s="12" t="str">
        <f t="shared" si="0"/>
        <v/>
      </c>
      <c r="D33" s="12" t="str">
        <f t="shared" si="1"/>
        <v/>
      </c>
      <c r="E33" s="45"/>
      <c r="G33" s="10">
        <v>25</v>
      </c>
      <c r="H33" s="11"/>
      <c r="I33" s="12" t="str">
        <f t="shared" si="2"/>
        <v/>
      </c>
      <c r="J33" s="12" t="str">
        <f t="shared" si="3"/>
        <v/>
      </c>
      <c r="K33" s="45"/>
      <c r="M33" s="10">
        <v>25</v>
      </c>
      <c r="N33" s="11"/>
      <c r="O33" s="12" t="str">
        <f t="shared" si="4"/>
        <v/>
      </c>
      <c r="P33" s="12" t="str">
        <f t="shared" si="5"/>
        <v/>
      </c>
      <c r="Q33" s="45"/>
    </row>
  </sheetData>
  <sheetProtection algorithmName="SHA-512" hashValue="mYLwMYWPJIftMtOOpjPiRhr94oVybBSYqZQ1w+p7oiroMU15ExT/xziMN69YADdwKVLWSQBF1Ssxnq6+2iq7Xw==" saltValue="UNb+zgBW4RNvL/EgKuQAcA==" spinCount="100000" sheet="1" objects="1" scenarios="1"/>
  <mergeCells count="8">
    <mergeCell ref="O7:Q7"/>
    <mergeCell ref="Q3:R4"/>
    <mergeCell ref="O2:P4"/>
    <mergeCell ref="D4:E4"/>
    <mergeCell ref="F4:I4"/>
    <mergeCell ref="J4:N4"/>
    <mergeCell ref="C7:E7"/>
    <mergeCell ref="I7:K7"/>
  </mergeCells>
  <phoneticPr fontId="25"/>
  <pageMargins left="0.11805555555555555" right="0" top="0.35416666666666669" bottom="0" header="0.31458333333333333" footer="0.31458333333333333"/>
  <pageSetup paperSize="9" orientation="landscape" horizontalDpi="4294967294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B1:AH82"/>
  <sheetViews>
    <sheetView workbookViewId="0">
      <selection activeCell="AA10" sqref="AA10"/>
    </sheetView>
  </sheetViews>
  <sheetFormatPr defaultRowHeight="13.5" x14ac:dyDescent="0.15"/>
  <cols>
    <col min="1" max="1" width="4.75" style="40" customWidth="1"/>
    <col min="2" max="14" width="9" style="40" hidden="1" customWidth="1"/>
    <col min="15" max="15" width="5.25" style="40" hidden="1" customWidth="1"/>
    <col min="16" max="17" width="11.375" style="40" hidden="1" customWidth="1"/>
    <col min="18" max="18" width="16.375" style="40" hidden="1" customWidth="1"/>
    <col min="19" max="19" width="5.25" style="41" hidden="1" customWidth="1"/>
    <col min="20" max="20" width="14.75" style="40" hidden="1" customWidth="1"/>
    <col min="21" max="21" width="9" hidden="1" customWidth="1"/>
    <col min="22" max="22" width="6.5" style="40" customWidth="1"/>
    <col min="23" max="23" width="5.25" style="40" bestFit="1" customWidth="1"/>
    <col min="24" max="24" width="7" style="41" customWidth="1"/>
    <col min="25" max="25" width="13.5" style="40" customWidth="1"/>
    <col min="26" max="26" width="13.875" style="40" bestFit="1" customWidth="1"/>
    <col min="27" max="27" width="16.125" style="40" customWidth="1"/>
    <col min="28" max="28" width="7.25" style="40" customWidth="1"/>
    <col min="29" max="29" width="14.75" customWidth="1"/>
    <col min="30" max="30" width="5.25" style="40" customWidth="1"/>
    <col min="31" max="31" width="5.125" style="40" bestFit="1" customWidth="1"/>
    <col min="32" max="32" width="16.25" style="40" bestFit="1" customWidth="1"/>
    <col min="33" max="34" width="5.75" style="40" customWidth="1"/>
    <col min="35" max="16384" width="9" style="40"/>
  </cols>
  <sheetData>
    <row r="1" spans="2:34" x14ac:dyDescent="0.15">
      <c r="D1" s="40" t="s">
        <v>32</v>
      </c>
      <c r="J1" s="40" t="s">
        <v>33</v>
      </c>
      <c r="N1" s="40" t="s">
        <v>32</v>
      </c>
      <c r="O1" s="41" t="s">
        <v>34</v>
      </c>
      <c r="P1" s="41" t="s">
        <v>35</v>
      </c>
      <c r="Q1" s="41" t="s">
        <v>44</v>
      </c>
      <c r="R1" s="41" t="s">
        <v>43</v>
      </c>
      <c r="S1" s="41" t="s">
        <v>36</v>
      </c>
      <c r="T1" s="41" t="s">
        <v>37</v>
      </c>
    </row>
    <row r="2" spans="2:34" ht="14.25" x14ac:dyDescent="0.15">
      <c r="B2" s="40">
        <f>COUNTIF(C2,"BSA")</f>
        <v>0</v>
      </c>
      <c r="C2" s="40" t="str">
        <f>IF(D2="","","BSA")</f>
        <v/>
      </c>
      <c r="D2" s="42" t="str">
        <f>男子シングルス!C9</f>
        <v/>
      </c>
      <c r="E2" s="42" t="str">
        <f>男子シングルス!D9</f>
        <v/>
      </c>
      <c r="F2" s="42">
        <f>男子シングルス!E9</f>
        <v>0</v>
      </c>
      <c r="G2" s="43"/>
      <c r="H2" s="40">
        <f>COUNTIF(I2,"GSA")</f>
        <v>0</v>
      </c>
      <c r="I2" s="40" t="str">
        <f t="shared" ref="I2:I26" si="0">IF(J2="","","GSA")</f>
        <v/>
      </c>
      <c r="J2" s="42" t="str">
        <f>女子シングルス!C9</f>
        <v/>
      </c>
      <c r="K2" s="42" t="str">
        <f>女子シングルス!D9</f>
        <v/>
      </c>
      <c r="L2" s="42">
        <f>女子シングルス!E9</f>
        <v>0</v>
      </c>
      <c r="M2" s="40">
        <f>COUNTIF(R2,参加者リスト!$L$5)</f>
        <v>0</v>
      </c>
      <c r="N2" s="40">
        <v>1</v>
      </c>
      <c r="O2" s="40" t="str">
        <f t="shared" ref="O2:O41" si="1">IFERROR(VLOOKUP(N2,一覧男子,2,FALSE),"")</f>
        <v/>
      </c>
      <c r="P2" s="40" t="str">
        <f t="shared" ref="P2:P41" si="2">IFERROR(VLOOKUP(N2,一覧男子,3,FALSE),"")</f>
        <v/>
      </c>
      <c r="Q2" s="40" t="str">
        <f>IF(P2="","",VLOOKUP(P2,参加者リスト!$E$13:$F$52,2,FALSE))</f>
        <v/>
      </c>
      <c r="R2" s="40" t="str">
        <f>VLOOKUP(N2,男子リスト,2,FALSE)</f>
        <v/>
      </c>
      <c r="S2" s="41" t="str">
        <f t="shared" ref="S2:S41" si="3">IFERROR(VLOOKUP(N2,一覧男子,4,FALSE),"")</f>
        <v/>
      </c>
      <c r="T2" s="40" t="str">
        <f t="shared" ref="T2:T41" si="4">IFERROR(VLOOKUP(N2,一覧男子,5,FALSE),"")</f>
        <v/>
      </c>
      <c r="X2" s="44" t="s">
        <v>34</v>
      </c>
      <c r="Y2" s="44" t="s">
        <v>35</v>
      </c>
      <c r="Z2" s="44" t="s">
        <v>45</v>
      </c>
      <c r="AA2" s="44" t="s">
        <v>39</v>
      </c>
      <c r="AB2" s="44" t="s">
        <v>36</v>
      </c>
      <c r="AC2" s="44" t="s">
        <v>37</v>
      </c>
    </row>
    <row r="3" spans="2:34" x14ac:dyDescent="0.15">
      <c r="B3" s="40">
        <f>COUNTIF($C$2:C3,"BSA")</f>
        <v>0</v>
      </c>
      <c r="C3" s="40" t="str">
        <f t="shared" ref="C3:C26" si="5">IF(D3="","","BSA")</f>
        <v/>
      </c>
      <c r="D3" s="42" t="str">
        <f>男子シングルス!C10</f>
        <v/>
      </c>
      <c r="E3" s="42" t="str">
        <f>男子シングルス!D10</f>
        <v/>
      </c>
      <c r="F3" s="42">
        <f>男子シングルス!E10</f>
        <v>0</v>
      </c>
      <c r="G3" s="43"/>
      <c r="H3" s="40">
        <f>COUNTIF($I$2:I3,"GSA")</f>
        <v>0</v>
      </c>
      <c r="I3" s="40" t="str">
        <f t="shared" si="0"/>
        <v/>
      </c>
      <c r="J3" s="42" t="str">
        <f>女子シングルス!C10</f>
        <v/>
      </c>
      <c r="K3" s="42" t="str">
        <f>女子シングルス!D10</f>
        <v/>
      </c>
      <c r="L3" s="42">
        <f>女子シングルス!E10</f>
        <v>0</v>
      </c>
      <c r="M3" s="40">
        <f>COUNTIF($R$2:R3,参加者リスト!$L$5)</f>
        <v>0</v>
      </c>
      <c r="N3" s="40">
        <v>2</v>
      </c>
      <c r="O3" s="40" t="str">
        <f t="shared" si="1"/>
        <v/>
      </c>
      <c r="P3" s="40" t="str">
        <f t="shared" si="2"/>
        <v/>
      </c>
      <c r="Q3" s="40" t="str">
        <f>IF(P3="","",VLOOKUP(P3,参加者リスト!$E$13:$F$52,2,FALSE))</f>
        <v/>
      </c>
      <c r="R3" s="40" t="str">
        <f t="shared" ref="R3:R34" si="6">IF(O3="","",R2)</f>
        <v/>
      </c>
      <c r="S3" s="41" t="str">
        <f t="shared" si="3"/>
        <v/>
      </c>
      <c r="T3" s="40" t="str">
        <f t="shared" si="4"/>
        <v/>
      </c>
      <c r="W3" s="41">
        <v>1</v>
      </c>
      <c r="X3" s="41" t="str">
        <f t="shared" ref="X3:X41" si="7">IFERROR(VLOOKUP(W3,確認用,3,FALSE),"")</f>
        <v/>
      </c>
      <c r="Y3" s="40" t="str">
        <f t="shared" ref="Y3:Y41" si="8">IFERROR(VLOOKUP(W3,確認用,4,FALSE),"")</f>
        <v/>
      </c>
      <c r="Z3" s="40" t="str">
        <f t="shared" ref="Z3:Z41" si="9">IFERROR(VLOOKUP(W3,確認用,5,FALSE),"")</f>
        <v/>
      </c>
      <c r="AA3" s="40" t="str">
        <f t="shared" ref="AA3:AA41" si="10">IFERROR(VLOOKUP(W3,確認用,6,FALSE),"")</f>
        <v/>
      </c>
      <c r="AB3" s="40" t="str">
        <f t="shared" ref="AB3:AB34" si="11">IFERROR(VLOOKUP(W3,確認用,7,FALSE),"")</f>
        <v/>
      </c>
      <c r="AC3" s="40" t="str">
        <f t="shared" ref="AC3:AC34" si="12">IFERROR(VLOOKUP(W3,確認用,8,FALSE),"")</f>
        <v/>
      </c>
      <c r="AE3" s="40" t="s">
        <v>46</v>
      </c>
      <c r="AF3" s="40" t="s">
        <v>52</v>
      </c>
      <c r="AG3" s="40">
        <f t="shared" ref="AG3:AG8" si="13">COUNTIF(X:X,AE3)</f>
        <v>0</v>
      </c>
      <c r="AH3" s="40" t="s">
        <v>58</v>
      </c>
    </row>
    <row r="4" spans="2:34" x14ac:dyDescent="0.15">
      <c r="B4" s="40">
        <f>COUNTIF($C$2:C4,"BSA")</f>
        <v>0</v>
      </c>
      <c r="C4" s="40" t="str">
        <f t="shared" si="5"/>
        <v/>
      </c>
      <c r="D4" s="42" t="str">
        <f>男子シングルス!C11</f>
        <v/>
      </c>
      <c r="E4" s="42" t="str">
        <f>男子シングルス!D11</f>
        <v/>
      </c>
      <c r="F4" s="42">
        <f>男子シングルス!E11</f>
        <v>0</v>
      </c>
      <c r="G4" s="43"/>
      <c r="H4" s="40">
        <f>COUNTIF($I$2:I4,"GSA")</f>
        <v>0</v>
      </c>
      <c r="I4" s="40" t="str">
        <f t="shared" si="0"/>
        <v/>
      </c>
      <c r="J4" s="42" t="str">
        <f>女子シングルス!C11</f>
        <v/>
      </c>
      <c r="K4" s="42" t="str">
        <f>女子シングルス!D11</f>
        <v/>
      </c>
      <c r="L4" s="42">
        <f>女子シングルス!E11</f>
        <v>0</v>
      </c>
      <c r="M4" s="40">
        <f>COUNTIF($R$2:R4,参加者リスト!$L$5)</f>
        <v>0</v>
      </c>
      <c r="N4" s="40">
        <v>3</v>
      </c>
      <c r="O4" s="40" t="str">
        <f t="shared" si="1"/>
        <v/>
      </c>
      <c r="P4" s="40" t="str">
        <f t="shared" si="2"/>
        <v/>
      </c>
      <c r="Q4" s="40" t="str">
        <f>IF(P4="","",VLOOKUP(P4,参加者リスト!$E$13:$F$52,2,FALSE))</f>
        <v/>
      </c>
      <c r="R4" s="40" t="str">
        <f t="shared" si="6"/>
        <v/>
      </c>
      <c r="S4" s="41" t="str">
        <f t="shared" si="3"/>
        <v/>
      </c>
      <c r="T4" s="40" t="str">
        <f t="shared" si="4"/>
        <v/>
      </c>
      <c r="W4" s="41">
        <v>2</v>
      </c>
      <c r="X4" s="41" t="str">
        <f t="shared" si="7"/>
        <v/>
      </c>
      <c r="Y4" s="40" t="str">
        <f t="shared" si="8"/>
        <v/>
      </c>
      <c r="Z4" s="40" t="str">
        <f t="shared" si="9"/>
        <v/>
      </c>
      <c r="AA4" s="40" t="str">
        <f t="shared" si="10"/>
        <v/>
      </c>
      <c r="AB4" s="40" t="str">
        <f t="shared" si="11"/>
        <v/>
      </c>
      <c r="AC4" s="40" t="str">
        <f t="shared" si="12"/>
        <v/>
      </c>
      <c r="AE4" s="40" t="s">
        <v>47</v>
      </c>
      <c r="AF4" s="40" t="s">
        <v>53</v>
      </c>
      <c r="AG4" s="40">
        <f t="shared" si="13"/>
        <v>0</v>
      </c>
      <c r="AH4" s="40" t="s">
        <v>58</v>
      </c>
    </row>
    <row r="5" spans="2:34" x14ac:dyDescent="0.15">
      <c r="B5" s="40">
        <f>COUNTIF($C$2:C5,"BSA")</f>
        <v>0</v>
      </c>
      <c r="C5" s="40" t="str">
        <f t="shared" si="5"/>
        <v/>
      </c>
      <c r="D5" s="42" t="str">
        <f>男子シングルス!C12</f>
        <v/>
      </c>
      <c r="E5" s="42" t="str">
        <f>男子シングルス!D12</f>
        <v/>
      </c>
      <c r="F5" s="42">
        <f>男子シングルス!E12</f>
        <v>0</v>
      </c>
      <c r="G5" s="43"/>
      <c r="H5" s="40">
        <f>COUNTIF($I$2:I5,"GSA")</f>
        <v>0</v>
      </c>
      <c r="I5" s="40" t="str">
        <f t="shared" si="0"/>
        <v/>
      </c>
      <c r="J5" s="42" t="str">
        <f>女子シングルス!C12</f>
        <v/>
      </c>
      <c r="K5" s="42" t="str">
        <f>女子シングルス!D12</f>
        <v/>
      </c>
      <c r="L5" s="42">
        <f>女子シングルス!E12</f>
        <v>0</v>
      </c>
      <c r="M5" s="40">
        <f>COUNTIF($R$2:R5,参加者リスト!$L$5)</f>
        <v>0</v>
      </c>
      <c r="N5" s="40">
        <v>4</v>
      </c>
      <c r="O5" s="40" t="str">
        <f t="shared" si="1"/>
        <v/>
      </c>
      <c r="P5" s="40" t="str">
        <f t="shared" si="2"/>
        <v/>
      </c>
      <c r="Q5" s="40" t="str">
        <f>IF(P5="","",VLOOKUP(P5,参加者リスト!$E$13:$F$52,2,FALSE))</f>
        <v/>
      </c>
      <c r="R5" s="40" t="str">
        <f t="shared" si="6"/>
        <v/>
      </c>
      <c r="S5" s="41" t="str">
        <f t="shared" si="3"/>
        <v/>
      </c>
      <c r="T5" s="40" t="str">
        <f t="shared" si="4"/>
        <v/>
      </c>
      <c r="W5" s="41">
        <v>3</v>
      </c>
      <c r="X5" s="41" t="str">
        <f t="shared" si="7"/>
        <v/>
      </c>
      <c r="Y5" s="40" t="str">
        <f t="shared" si="8"/>
        <v/>
      </c>
      <c r="Z5" s="40" t="str">
        <f t="shared" si="9"/>
        <v/>
      </c>
      <c r="AA5" s="40" t="str">
        <f t="shared" si="10"/>
        <v/>
      </c>
      <c r="AB5" s="40" t="str">
        <f t="shared" si="11"/>
        <v/>
      </c>
      <c r="AC5" s="40" t="str">
        <f t="shared" si="12"/>
        <v/>
      </c>
      <c r="AE5" s="40" t="s">
        <v>48</v>
      </c>
      <c r="AF5" s="40" t="s">
        <v>54</v>
      </c>
      <c r="AG5" s="40">
        <f t="shared" si="13"/>
        <v>0</v>
      </c>
      <c r="AH5" s="40" t="s">
        <v>58</v>
      </c>
    </row>
    <row r="6" spans="2:34" x14ac:dyDescent="0.15">
      <c r="B6" s="40">
        <f>COUNTIF($C$2:C6,"BSA")</f>
        <v>0</v>
      </c>
      <c r="C6" s="40" t="str">
        <f t="shared" si="5"/>
        <v/>
      </c>
      <c r="D6" s="42" t="str">
        <f>男子シングルス!C13</f>
        <v/>
      </c>
      <c r="E6" s="42" t="str">
        <f>男子シングルス!D13</f>
        <v/>
      </c>
      <c r="F6" s="42">
        <f>男子シングルス!E13</f>
        <v>0</v>
      </c>
      <c r="G6" s="43"/>
      <c r="H6" s="40">
        <f>COUNTIF($I$2:I6,"GSA")</f>
        <v>0</v>
      </c>
      <c r="I6" s="40" t="str">
        <f t="shared" si="0"/>
        <v/>
      </c>
      <c r="J6" s="42" t="str">
        <f>女子シングルス!C13</f>
        <v/>
      </c>
      <c r="K6" s="42" t="str">
        <f>女子シングルス!D13</f>
        <v/>
      </c>
      <c r="L6" s="42">
        <f>女子シングルス!E13</f>
        <v>0</v>
      </c>
      <c r="M6" s="40">
        <f>COUNTIF($R$2:R6,参加者リスト!$L$5)</f>
        <v>0</v>
      </c>
      <c r="N6" s="40">
        <v>5</v>
      </c>
      <c r="O6" s="40" t="str">
        <f t="shared" si="1"/>
        <v/>
      </c>
      <c r="P6" s="40" t="str">
        <f t="shared" si="2"/>
        <v/>
      </c>
      <c r="Q6" s="40" t="str">
        <f>IF(P6="","",VLOOKUP(P6,参加者リスト!$E$13:$F$52,2,FALSE))</f>
        <v/>
      </c>
      <c r="R6" s="40" t="str">
        <f t="shared" si="6"/>
        <v/>
      </c>
      <c r="S6" s="41" t="str">
        <f t="shared" si="3"/>
        <v/>
      </c>
      <c r="T6" s="40" t="str">
        <f t="shared" si="4"/>
        <v/>
      </c>
      <c r="W6" s="41">
        <v>4</v>
      </c>
      <c r="X6" s="41" t="str">
        <f t="shared" si="7"/>
        <v/>
      </c>
      <c r="Y6" s="40" t="str">
        <f t="shared" si="8"/>
        <v/>
      </c>
      <c r="Z6" s="40" t="str">
        <f t="shared" si="9"/>
        <v/>
      </c>
      <c r="AA6" s="40" t="str">
        <f t="shared" si="10"/>
        <v/>
      </c>
      <c r="AB6" s="40" t="str">
        <f t="shared" si="11"/>
        <v/>
      </c>
      <c r="AC6" s="40" t="str">
        <f t="shared" si="12"/>
        <v/>
      </c>
      <c r="AE6" s="40" t="s">
        <v>49</v>
      </c>
      <c r="AF6" s="40" t="s">
        <v>55</v>
      </c>
      <c r="AG6" s="40">
        <f t="shared" si="13"/>
        <v>0</v>
      </c>
      <c r="AH6" s="40" t="s">
        <v>58</v>
      </c>
    </row>
    <row r="7" spans="2:34" x14ac:dyDescent="0.15">
      <c r="B7" s="40">
        <f>COUNTIF($C$2:C7,"BSA")</f>
        <v>0</v>
      </c>
      <c r="C7" s="40" t="str">
        <f t="shared" si="5"/>
        <v/>
      </c>
      <c r="D7" s="42" t="str">
        <f>男子シングルス!C14</f>
        <v/>
      </c>
      <c r="E7" s="42" t="str">
        <f>男子シングルス!D14</f>
        <v/>
      </c>
      <c r="F7" s="42">
        <f>男子シングルス!E14</f>
        <v>0</v>
      </c>
      <c r="G7" s="43"/>
      <c r="H7" s="40">
        <f>COUNTIF($I$2:I7,"GSA")</f>
        <v>0</v>
      </c>
      <c r="I7" s="40" t="str">
        <f t="shared" si="0"/>
        <v/>
      </c>
      <c r="J7" s="42" t="str">
        <f>女子シングルス!C14</f>
        <v/>
      </c>
      <c r="K7" s="42" t="str">
        <f>女子シングルス!D14</f>
        <v/>
      </c>
      <c r="L7" s="42">
        <f>女子シングルス!E14</f>
        <v>0</v>
      </c>
      <c r="M7" s="40">
        <f>COUNTIF($R$2:R7,参加者リスト!$L$5)</f>
        <v>0</v>
      </c>
      <c r="N7" s="40">
        <v>6</v>
      </c>
      <c r="O7" s="40" t="str">
        <f t="shared" si="1"/>
        <v/>
      </c>
      <c r="P7" s="40" t="str">
        <f t="shared" si="2"/>
        <v/>
      </c>
      <c r="Q7" s="40" t="str">
        <f>IF(P7="","",VLOOKUP(P7,参加者リスト!$E$13:$F$52,2,FALSE))</f>
        <v/>
      </c>
      <c r="R7" s="40" t="str">
        <f t="shared" si="6"/>
        <v/>
      </c>
      <c r="S7" s="41" t="str">
        <f t="shared" si="3"/>
        <v/>
      </c>
      <c r="T7" s="40" t="str">
        <f t="shared" si="4"/>
        <v/>
      </c>
      <c r="W7" s="41">
        <v>5</v>
      </c>
      <c r="X7" s="41" t="str">
        <f t="shared" si="7"/>
        <v/>
      </c>
      <c r="Y7" s="40" t="str">
        <f t="shared" si="8"/>
        <v/>
      </c>
      <c r="Z7" s="40" t="str">
        <f t="shared" si="9"/>
        <v/>
      </c>
      <c r="AA7" s="40" t="str">
        <f t="shared" si="10"/>
        <v/>
      </c>
      <c r="AB7" s="40" t="str">
        <f t="shared" si="11"/>
        <v/>
      </c>
      <c r="AC7" s="40" t="str">
        <f t="shared" si="12"/>
        <v/>
      </c>
      <c r="AE7" s="40" t="s">
        <v>50</v>
      </c>
      <c r="AF7" s="40" t="s">
        <v>56</v>
      </c>
      <c r="AG7" s="40">
        <f t="shared" si="13"/>
        <v>0</v>
      </c>
      <c r="AH7" s="40" t="s">
        <v>58</v>
      </c>
    </row>
    <row r="8" spans="2:34" x14ac:dyDescent="0.15">
      <c r="B8" s="40">
        <f>COUNTIF($C$2:C8,"BSA")</f>
        <v>0</v>
      </c>
      <c r="C8" s="40" t="str">
        <f t="shared" si="5"/>
        <v/>
      </c>
      <c r="D8" s="42" t="str">
        <f>男子シングルス!C15</f>
        <v/>
      </c>
      <c r="E8" s="42" t="str">
        <f>男子シングルス!D15</f>
        <v/>
      </c>
      <c r="F8" s="42">
        <f>男子シングルス!E15</f>
        <v>0</v>
      </c>
      <c r="G8" s="43"/>
      <c r="H8" s="40">
        <f>COUNTIF($I$2:I8,"GSA")</f>
        <v>0</v>
      </c>
      <c r="I8" s="40" t="str">
        <f t="shared" si="0"/>
        <v/>
      </c>
      <c r="J8" s="42" t="str">
        <f>女子シングルス!C15</f>
        <v/>
      </c>
      <c r="K8" s="42" t="str">
        <f>女子シングルス!D15</f>
        <v/>
      </c>
      <c r="L8" s="42">
        <f>女子シングルス!E15</f>
        <v>0</v>
      </c>
      <c r="M8" s="40">
        <f>COUNTIF($R$2:R8,参加者リスト!$L$5)</f>
        <v>0</v>
      </c>
      <c r="N8" s="40">
        <v>7</v>
      </c>
      <c r="O8" s="40" t="str">
        <f t="shared" si="1"/>
        <v/>
      </c>
      <c r="P8" s="40" t="str">
        <f t="shared" si="2"/>
        <v/>
      </c>
      <c r="Q8" s="40" t="str">
        <f>IF(P8="","",VLOOKUP(P8,参加者リスト!$E$13:$F$52,2,FALSE))</f>
        <v/>
      </c>
      <c r="R8" s="40" t="str">
        <f t="shared" si="6"/>
        <v/>
      </c>
      <c r="S8" s="41" t="str">
        <f t="shared" si="3"/>
        <v/>
      </c>
      <c r="T8" s="40" t="str">
        <f t="shared" si="4"/>
        <v/>
      </c>
      <c r="W8" s="41">
        <v>6</v>
      </c>
      <c r="X8" s="41" t="str">
        <f t="shared" si="7"/>
        <v/>
      </c>
      <c r="Y8" s="40" t="str">
        <f t="shared" si="8"/>
        <v/>
      </c>
      <c r="Z8" s="40" t="str">
        <f t="shared" si="9"/>
        <v/>
      </c>
      <c r="AA8" s="40" t="str">
        <f t="shared" si="10"/>
        <v/>
      </c>
      <c r="AB8" s="40" t="str">
        <f t="shared" si="11"/>
        <v/>
      </c>
      <c r="AC8" s="40" t="str">
        <f t="shared" si="12"/>
        <v/>
      </c>
      <c r="AE8" s="40" t="s">
        <v>51</v>
      </c>
      <c r="AF8" s="40" t="s">
        <v>57</v>
      </c>
      <c r="AG8" s="40">
        <f t="shared" si="13"/>
        <v>0</v>
      </c>
      <c r="AH8" s="40" t="s">
        <v>58</v>
      </c>
    </row>
    <row r="9" spans="2:34" x14ac:dyDescent="0.15">
      <c r="B9" s="40">
        <f>COUNTIF($C$2:C9,"BSA")</f>
        <v>0</v>
      </c>
      <c r="C9" s="40" t="str">
        <f t="shared" si="5"/>
        <v/>
      </c>
      <c r="D9" s="42" t="str">
        <f>男子シングルス!C16</f>
        <v/>
      </c>
      <c r="E9" s="42" t="str">
        <f>男子シングルス!D16</f>
        <v/>
      </c>
      <c r="F9" s="42">
        <f>男子シングルス!E16</f>
        <v>0</v>
      </c>
      <c r="G9" s="43"/>
      <c r="H9" s="40">
        <f>COUNTIF($I$2:I9,"GSA")</f>
        <v>0</v>
      </c>
      <c r="I9" s="40" t="str">
        <f t="shared" si="0"/>
        <v/>
      </c>
      <c r="J9" s="42" t="str">
        <f>女子シングルス!C16</f>
        <v/>
      </c>
      <c r="K9" s="42" t="str">
        <f>女子シングルス!D16</f>
        <v/>
      </c>
      <c r="L9" s="42">
        <f>女子シングルス!E16</f>
        <v>0</v>
      </c>
      <c r="M9" s="40">
        <f>COUNTIF($R$2:R9,参加者リスト!$L$5)</f>
        <v>0</v>
      </c>
      <c r="N9" s="40">
        <v>8</v>
      </c>
      <c r="O9" s="40" t="str">
        <f t="shared" si="1"/>
        <v/>
      </c>
      <c r="P9" s="40" t="str">
        <f t="shared" si="2"/>
        <v/>
      </c>
      <c r="Q9" s="40" t="str">
        <f>IF(P9="","",VLOOKUP(P9,参加者リスト!$E$13:$F$52,2,FALSE))</f>
        <v/>
      </c>
      <c r="R9" s="40" t="str">
        <f t="shared" si="6"/>
        <v/>
      </c>
      <c r="S9" s="41" t="str">
        <f t="shared" si="3"/>
        <v/>
      </c>
      <c r="T9" s="40" t="str">
        <f t="shared" si="4"/>
        <v/>
      </c>
      <c r="W9" s="41">
        <v>7</v>
      </c>
      <c r="X9" s="41" t="str">
        <f t="shared" si="7"/>
        <v/>
      </c>
      <c r="Y9" s="40" t="str">
        <f t="shared" si="8"/>
        <v/>
      </c>
      <c r="Z9" s="40" t="str">
        <f t="shared" si="9"/>
        <v/>
      </c>
      <c r="AA9" s="40" t="str">
        <f t="shared" si="10"/>
        <v/>
      </c>
      <c r="AB9" s="40" t="str">
        <f t="shared" si="11"/>
        <v/>
      </c>
      <c r="AC9" s="40" t="str">
        <f t="shared" si="12"/>
        <v/>
      </c>
    </row>
    <row r="10" spans="2:34" x14ac:dyDescent="0.15">
      <c r="B10" s="40">
        <f>COUNTIF($C$2:C10,"BSA")</f>
        <v>0</v>
      </c>
      <c r="C10" s="40" t="str">
        <f t="shared" si="5"/>
        <v/>
      </c>
      <c r="D10" s="42" t="str">
        <f>男子シングルス!C17</f>
        <v/>
      </c>
      <c r="E10" s="42" t="str">
        <f>男子シングルス!D17</f>
        <v/>
      </c>
      <c r="F10" s="42">
        <f>男子シングルス!E17</f>
        <v>0</v>
      </c>
      <c r="G10" s="43"/>
      <c r="H10" s="40">
        <f>COUNTIF($I$2:I10,"GSA")</f>
        <v>0</v>
      </c>
      <c r="I10" s="40" t="str">
        <f t="shared" si="0"/>
        <v/>
      </c>
      <c r="J10" s="42" t="str">
        <f>女子シングルス!C17</f>
        <v/>
      </c>
      <c r="K10" s="42" t="str">
        <f>女子シングルス!D17</f>
        <v/>
      </c>
      <c r="L10" s="42">
        <f>女子シングルス!E17</f>
        <v>0</v>
      </c>
      <c r="M10" s="40">
        <f>COUNTIF($R$2:R10,参加者リスト!$L$5)</f>
        <v>0</v>
      </c>
      <c r="N10" s="40">
        <v>9</v>
      </c>
      <c r="O10" s="40" t="str">
        <f t="shared" si="1"/>
        <v/>
      </c>
      <c r="P10" s="40" t="str">
        <f t="shared" si="2"/>
        <v/>
      </c>
      <c r="Q10" s="40" t="str">
        <f>IF(P10="","",VLOOKUP(P10,参加者リスト!$E$13:$F$52,2,FALSE))</f>
        <v/>
      </c>
      <c r="R10" s="40" t="str">
        <f t="shared" si="6"/>
        <v/>
      </c>
      <c r="S10" s="41" t="str">
        <f t="shared" si="3"/>
        <v/>
      </c>
      <c r="T10" s="40" t="str">
        <f t="shared" si="4"/>
        <v/>
      </c>
      <c r="W10" s="41">
        <v>8</v>
      </c>
      <c r="X10" s="41" t="str">
        <f t="shared" si="7"/>
        <v/>
      </c>
      <c r="Y10" s="40" t="str">
        <f t="shared" si="8"/>
        <v/>
      </c>
      <c r="Z10" s="40" t="str">
        <f t="shared" si="9"/>
        <v/>
      </c>
      <c r="AA10" s="40" t="str">
        <f t="shared" si="10"/>
        <v/>
      </c>
      <c r="AB10" s="40" t="str">
        <f t="shared" si="11"/>
        <v/>
      </c>
      <c r="AC10" s="40" t="str">
        <f t="shared" si="12"/>
        <v/>
      </c>
      <c r="AF10" s="40" t="s">
        <v>59</v>
      </c>
      <c r="AG10" s="40">
        <f>SUM(AG3:AG9)</f>
        <v>0</v>
      </c>
      <c r="AH10" s="40" t="s">
        <v>58</v>
      </c>
    </row>
    <row r="11" spans="2:34" x14ac:dyDescent="0.15">
      <c r="B11" s="40">
        <f>COUNTIF($C$2:C11,"BSA")</f>
        <v>0</v>
      </c>
      <c r="C11" s="40" t="str">
        <f t="shared" si="5"/>
        <v/>
      </c>
      <c r="D11" s="42" t="str">
        <f>男子シングルス!C18</f>
        <v/>
      </c>
      <c r="E11" s="42" t="str">
        <f>男子シングルス!D18</f>
        <v/>
      </c>
      <c r="F11" s="42">
        <f>男子シングルス!E18</f>
        <v>0</v>
      </c>
      <c r="G11" s="43"/>
      <c r="H11" s="40">
        <f>COUNTIF($I$2:I11,"GSA")</f>
        <v>0</v>
      </c>
      <c r="I11" s="40" t="str">
        <f t="shared" si="0"/>
        <v/>
      </c>
      <c r="J11" s="42" t="str">
        <f>女子シングルス!C18</f>
        <v/>
      </c>
      <c r="K11" s="42" t="str">
        <f>女子シングルス!D18</f>
        <v/>
      </c>
      <c r="L11" s="42">
        <f>女子シングルス!E18</f>
        <v>0</v>
      </c>
      <c r="M11" s="40">
        <f>COUNTIF($R$2:R11,参加者リスト!$L$5)</f>
        <v>0</v>
      </c>
      <c r="N11" s="40">
        <v>10</v>
      </c>
      <c r="O11" s="40" t="str">
        <f t="shared" si="1"/>
        <v/>
      </c>
      <c r="P11" s="40" t="str">
        <f t="shared" si="2"/>
        <v/>
      </c>
      <c r="Q11" s="40" t="str">
        <f>IF(P11="","",VLOOKUP(P11,参加者リスト!$E$13:$F$52,2,FALSE))</f>
        <v/>
      </c>
      <c r="R11" s="40" t="str">
        <f t="shared" si="6"/>
        <v/>
      </c>
      <c r="S11" s="41" t="str">
        <f t="shared" si="3"/>
        <v/>
      </c>
      <c r="T11" s="40" t="str">
        <f t="shared" si="4"/>
        <v/>
      </c>
      <c r="W11" s="41">
        <v>9</v>
      </c>
      <c r="X11" s="41" t="str">
        <f t="shared" si="7"/>
        <v/>
      </c>
      <c r="Y11" s="40" t="str">
        <f t="shared" si="8"/>
        <v/>
      </c>
      <c r="Z11" s="40" t="str">
        <f t="shared" si="9"/>
        <v/>
      </c>
      <c r="AA11" s="40" t="str">
        <f t="shared" si="10"/>
        <v/>
      </c>
      <c r="AB11" s="40" t="str">
        <f t="shared" si="11"/>
        <v/>
      </c>
      <c r="AC11" s="40" t="str">
        <f t="shared" si="12"/>
        <v/>
      </c>
    </row>
    <row r="12" spans="2:34" x14ac:dyDescent="0.15">
      <c r="B12" s="40">
        <f>COUNTIF($C$2:C12,"BSA")</f>
        <v>0</v>
      </c>
      <c r="C12" s="40" t="str">
        <f t="shared" si="5"/>
        <v/>
      </c>
      <c r="D12" s="42" t="str">
        <f>男子シングルス!C19</f>
        <v/>
      </c>
      <c r="E12" s="42" t="str">
        <f>男子シングルス!D19</f>
        <v/>
      </c>
      <c r="F12" s="42">
        <f>男子シングルス!E19</f>
        <v>0</v>
      </c>
      <c r="G12" s="43"/>
      <c r="H12" s="40">
        <f>COUNTIF($I$2:I12,"GSA")</f>
        <v>0</v>
      </c>
      <c r="I12" s="40" t="str">
        <f t="shared" si="0"/>
        <v/>
      </c>
      <c r="J12" s="42" t="str">
        <f>女子シングルス!C19</f>
        <v/>
      </c>
      <c r="K12" s="42" t="str">
        <f>女子シングルス!D19</f>
        <v/>
      </c>
      <c r="L12" s="42">
        <f>女子シングルス!E19</f>
        <v>0</v>
      </c>
      <c r="M12" s="40">
        <f>COUNTIF($R$2:R12,参加者リスト!$L$5)</f>
        <v>0</v>
      </c>
      <c r="N12" s="40">
        <v>11</v>
      </c>
      <c r="O12" s="40" t="str">
        <f t="shared" si="1"/>
        <v/>
      </c>
      <c r="P12" s="40" t="str">
        <f t="shared" si="2"/>
        <v/>
      </c>
      <c r="Q12" s="40" t="str">
        <f>IF(P12="","",VLOOKUP(P12,参加者リスト!$E$13:$F$52,2,FALSE))</f>
        <v/>
      </c>
      <c r="R12" s="40" t="str">
        <f t="shared" si="6"/>
        <v/>
      </c>
      <c r="S12" s="41" t="str">
        <f t="shared" si="3"/>
        <v/>
      </c>
      <c r="T12" s="40" t="str">
        <f t="shared" si="4"/>
        <v/>
      </c>
      <c r="W12" s="41">
        <v>10</v>
      </c>
      <c r="X12" s="41" t="str">
        <f t="shared" si="7"/>
        <v/>
      </c>
      <c r="Y12" s="40" t="str">
        <f t="shared" si="8"/>
        <v/>
      </c>
      <c r="Z12" s="40" t="str">
        <f t="shared" si="9"/>
        <v/>
      </c>
      <c r="AA12" s="40" t="str">
        <f t="shared" si="10"/>
        <v/>
      </c>
      <c r="AB12" s="40" t="str">
        <f t="shared" si="11"/>
        <v/>
      </c>
      <c r="AC12" s="40" t="str">
        <f t="shared" si="12"/>
        <v/>
      </c>
    </row>
    <row r="13" spans="2:34" x14ac:dyDescent="0.15">
      <c r="B13" s="40">
        <f>COUNTIF($C$2:C13,"BSA")</f>
        <v>0</v>
      </c>
      <c r="C13" s="40" t="str">
        <f t="shared" si="5"/>
        <v/>
      </c>
      <c r="D13" s="42" t="str">
        <f>男子シングルス!C20</f>
        <v/>
      </c>
      <c r="E13" s="42" t="str">
        <f>男子シングルス!D20</f>
        <v/>
      </c>
      <c r="F13" s="42">
        <f>男子シングルス!E20</f>
        <v>0</v>
      </c>
      <c r="G13" s="43"/>
      <c r="H13" s="40">
        <f>COUNTIF($I$2:I13,"GSA")</f>
        <v>0</v>
      </c>
      <c r="I13" s="40" t="str">
        <f t="shared" si="0"/>
        <v/>
      </c>
      <c r="J13" s="42" t="str">
        <f>女子シングルス!C20</f>
        <v/>
      </c>
      <c r="K13" s="42" t="str">
        <f>女子シングルス!D20</f>
        <v/>
      </c>
      <c r="L13" s="42">
        <f>女子シングルス!E20</f>
        <v>0</v>
      </c>
      <c r="M13" s="40">
        <f>COUNTIF($R$2:R13,参加者リスト!$L$5)</f>
        <v>0</v>
      </c>
      <c r="N13" s="40">
        <v>12</v>
      </c>
      <c r="O13" s="40" t="str">
        <f t="shared" si="1"/>
        <v/>
      </c>
      <c r="P13" s="40" t="str">
        <f t="shared" si="2"/>
        <v/>
      </c>
      <c r="Q13" s="40" t="str">
        <f>IF(P13="","",VLOOKUP(P13,参加者リスト!$E$13:$F$52,2,FALSE))</f>
        <v/>
      </c>
      <c r="R13" s="40" t="str">
        <f t="shared" si="6"/>
        <v/>
      </c>
      <c r="S13" s="41" t="str">
        <f t="shared" si="3"/>
        <v/>
      </c>
      <c r="T13" s="40" t="str">
        <f t="shared" si="4"/>
        <v/>
      </c>
      <c r="W13" s="41">
        <v>11</v>
      </c>
      <c r="X13" s="41" t="str">
        <f t="shared" si="7"/>
        <v/>
      </c>
      <c r="Y13" s="40" t="str">
        <f t="shared" si="8"/>
        <v/>
      </c>
      <c r="Z13" s="40" t="str">
        <f t="shared" si="9"/>
        <v/>
      </c>
      <c r="AA13" s="40" t="str">
        <f t="shared" si="10"/>
        <v/>
      </c>
      <c r="AB13" s="40" t="str">
        <f t="shared" si="11"/>
        <v/>
      </c>
      <c r="AC13" s="40" t="str">
        <f t="shared" si="12"/>
        <v/>
      </c>
      <c r="AF13" s="40" t="s">
        <v>60</v>
      </c>
      <c r="AG13" s="72">
        <f>AG10*1000</f>
        <v>0</v>
      </c>
      <c r="AH13" s="72"/>
    </row>
    <row r="14" spans="2:34" x14ac:dyDescent="0.15">
      <c r="B14" s="40">
        <f>COUNTIF($C$2:C14,"BSA")</f>
        <v>0</v>
      </c>
      <c r="C14" s="40" t="str">
        <f t="shared" si="5"/>
        <v/>
      </c>
      <c r="D14" s="42" t="str">
        <f>男子シングルス!C21</f>
        <v/>
      </c>
      <c r="E14" s="42" t="str">
        <f>男子シングルス!D21</f>
        <v/>
      </c>
      <c r="F14" s="42">
        <f>男子シングルス!E21</f>
        <v>0</v>
      </c>
      <c r="G14" s="43"/>
      <c r="H14" s="40">
        <f>COUNTIF($I$2:I14,"GSA")</f>
        <v>0</v>
      </c>
      <c r="I14" s="40" t="str">
        <f t="shared" si="0"/>
        <v/>
      </c>
      <c r="J14" s="42" t="str">
        <f>女子シングルス!C21</f>
        <v/>
      </c>
      <c r="K14" s="42" t="str">
        <f>女子シングルス!D21</f>
        <v/>
      </c>
      <c r="L14" s="42">
        <f>女子シングルス!E21</f>
        <v>0</v>
      </c>
      <c r="M14" s="40">
        <f>COUNTIF($R$2:R14,参加者リスト!$L$5)</f>
        <v>0</v>
      </c>
      <c r="N14" s="40">
        <v>13</v>
      </c>
      <c r="O14" s="40" t="str">
        <f t="shared" si="1"/>
        <v/>
      </c>
      <c r="P14" s="40" t="str">
        <f t="shared" si="2"/>
        <v/>
      </c>
      <c r="Q14" s="40" t="str">
        <f>IF(P14="","",VLOOKUP(P14,参加者リスト!$E$13:$F$52,2,FALSE))</f>
        <v/>
      </c>
      <c r="R14" s="40" t="str">
        <f t="shared" si="6"/>
        <v/>
      </c>
      <c r="S14" s="41" t="str">
        <f t="shared" si="3"/>
        <v/>
      </c>
      <c r="T14" s="40" t="str">
        <f t="shared" si="4"/>
        <v/>
      </c>
      <c r="W14" s="41">
        <v>12</v>
      </c>
      <c r="X14" s="41" t="str">
        <f t="shared" si="7"/>
        <v/>
      </c>
      <c r="Y14" s="40" t="str">
        <f t="shared" si="8"/>
        <v/>
      </c>
      <c r="Z14" s="40" t="str">
        <f t="shared" si="9"/>
        <v/>
      </c>
      <c r="AA14" s="40" t="str">
        <f t="shared" si="10"/>
        <v/>
      </c>
      <c r="AB14" s="40" t="str">
        <f t="shared" si="11"/>
        <v/>
      </c>
      <c r="AC14" s="40" t="str">
        <f t="shared" si="12"/>
        <v/>
      </c>
    </row>
    <row r="15" spans="2:34" x14ac:dyDescent="0.15">
      <c r="B15" s="40">
        <f>COUNTIF($C$2:C15,"BSA")</f>
        <v>0</v>
      </c>
      <c r="C15" s="40" t="str">
        <f t="shared" si="5"/>
        <v/>
      </c>
      <c r="D15" s="42" t="str">
        <f>男子シングルス!C22</f>
        <v/>
      </c>
      <c r="E15" s="42" t="str">
        <f>男子シングルス!D22</f>
        <v/>
      </c>
      <c r="F15" s="42">
        <f>男子シングルス!E22</f>
        <v>0</v>
      </c>
      <c r="G15" s="43"/>
      <c r="H15" s="40">
        <f>COUNTIF($I$2:I15,"GSA")</f>
        <v>0</v>
      </c>
      <c r="I15" s="40" t="str">
        <f t="shared" si="0"/>
        <v/>
      </c>
      <c r="J15" s="42" t="str">
        <f>女子シングルス!C22</f>
        <v/>
      </c>
      <c r="K15" s="42" t="str">
        <f>女子シングルス!D22</f>
        <v/>
      </c>
      <c r="L15" s="42">
        <f>女子シングルス!E22</f>
        <v>0</v>
      </c>
      <c r="M15" s="40">
        <f>COUNTIF($R$2:R15,参加者リスト!$L$5)</f>
        <v>0</v>
      </c>
      <c r="N15" s="40">
        <v>14</v>
      </c>
      <c r="O15" s="40" t="str">
        <f t="shared" si="1"/>
        <v/>
      </c>
      <c r="P15" s="40" t="str">
        <f t="shared" si="2"/>
        <v/>
      </c>
      <c r="Q15" s="40" t="str">
        <f>IF(P15="","",VLOOKUP(P15,参加者リスト!$E$13:$F$52,2,FALSE))</f>
        <v/>
      </c>
      <c r="R15" s="40" t="str">
        <f t="shared" si="6"/>
        <v/>
      </c>
      <c r="S15" s="41" t="str">
        <f t="shared" si="3"/>
        <v/>
      </c>
      <c r="T15" s="40" t="str">
        <f t="shared" si="4"/>
        <v/>
      </c>
      <c r="W15" s="41">
        <v>13</v>
      </c>
      <c r="X15" s="41" t="str">
        <f t="shared" si="7"/>
        <v/>
      </c>
      <c r="Y15" s="40" t="str">
        <f t="shared" si="8"/>
        <v/>
      </c>
      <c r="Z15" s="40" t="str">
        <f t="shared" si="9"/>
        <v/>
      </c>
      <c r="AA15" s="40" t="str">
        <f t="shared" si="10"/>
        <v/>
      </c>
      <c r="AB15" s="40" t="str">
        <f t="shared" si="11"/>
        <v/>
      </c>
      <c r="AC15" s="40" t="str">
        <f t="shared" si="12"/>
        <v/>
      </c>
    </row>
    <row r="16" spans="2:34" x14ac:dyDescent="0.15">
      <c r="B16" s="40">
        <f>COUNTIF($C$2:C16,"BSA")</f>
        <v>0</v>
      </c>
      <c r="C16" s="40" t="str">
        <f t="shared" si="5"/>
        <v/>
      </c>
      <c r="D16" s="42" t="str">
        <f>男子シングルス!C23</f>
        <v/>
      </c>
      <c r="E16" s="42" t="str">
        <f>男子シングルス!D23</f>
        <v/>
      </c>
      <c r="F16" s="42">
        <f>男子シングルス!E23</f>
        <v>0</v>
      </c>
      <c r="G16" s="43"/>
      <c r="H16" s="40">
        <f>COUNTIF($I$2:I16,"GSA")</f>
        <v>0</v>
      </c>
      <c r="I16" s="40" t="str">
        <f t="shared" si="0"/>
        <v/>
      </c>
      <c r="J16" s="42" t="str">
        <f>女子シングルス!C23</f>
        <v/>
      </c>
      <c r="K16" s="42" t="str">
        <f>女子シングルス!D23</f>
        <v/>
      </c>
      <c r="L16" s="42">
        <f>女子シングルス!E23</f>
        <v>0</v>
      </c>
      <c r="M16" s="40">
        <f>COUNTIF($R$2:R16,参加者リスト!$L$5)</f>
        <v>0</v>
      </c>
      <c r="N16" s="40">
        <v>15</v>
      </c>
      <c r="O16" s="40" t="str">
        <f t="shared" si="1"/>
        <v/>
      </c>
      <c r="P16" s="40" t="str">
        <f t="shared" si="2"/>
        <v/>
      </c>
      <c r="Q16" s="40" t="str">
        <f>IF(P16="","",VLOOKUP(P16,参加者リスト!$E$13:$F$52,2,FALSE))</f>
        <v/>
      </c>
      <c r="R16" s="40" t="str">
        <f t="shared" si="6"/>
        <v/>
      </c>
      <c r="S16" s="41" t="str">
        <f t="shared" si="3"/>
        <v/>
      </c>
      <c r="T16" s="40" t="str">
        <f t="shared" si="4"/>
        <v/>
      </c>
      <c r="W16" s="41">
        <v>14</v>
      </c>
      <c r="X16" s="41" t="str">
        <f t="shared" si="7"/>
        <v/>
      </c>
      <c r="Y16" s="40" t="str">
        <f t="shared" si="8"/>
        <v/>
      </c>
      <c r="Z16" s="40" t="str">
        <f t="shared" si="9"/>
        <v/>
      </c>
      <c r="AA16" s="40" t="str">
        <f t="shared" si="10"/>
        <v/>
      </c>
      <c r="AB16" s="40" t="str">
        <f t="shared" si="11"/>
        <v/>
      </c>
      <c r="AC16" s="40" t="str">
        <f t="shared" si="12"/>
        <v/>
      </c>
    </row>
    <row r="17" spans="2:29" x14ac:dyDescent="0.15">
      <c r="B17" s="40">
        <f>COUNTIF($C$2:C17,"BSA")</f>
        <v>0</v>
      </c>
      <c r="C17" s="40" t="str">
        <f t="shared" si="5"/>
        <v/>
      </c>
      <c r="D17" s="42" t="str">
        <f>男子シングルス!C24</f>
        <v/>
      </c>
      <c r="E17" s="42" t="str">
        <f>男子シングルス!D24</f>
        <v/>
      </c>
      <c r="F17" s="42">
        <f>男子シングルス!E24</f>
        <v>0</v>
      </c>
      <c r="G17" s="43"/>
      <c r="H17" s="40">
        <f>COUNTIF($I$2:I17,"GSA")</f>
        <v>0</v>
      </c>
      <c r="I17" s="40" t="str">
        <f t="shared" si="0"/>
        <v/>
      </c>
      <c r="J17" s="42" t="str">
        <f>女子シングルス!C24</f>
        <v/>
      </c>
      <c r="K17" s="42" t="str">
        <f>女子シングルス!D24</f>
        <v/>
      </c>
      <c r="L17" s="42">
        <f>女子シングルス!E24</f>
        <v>0</v>
      </c>
      <c r="M17" s="40">
        <f>COUNTIF($R$2:R17,参加者リスト!$L$5)</f>
        <v>0</v>
      </c>
      <c r="N17" s="40">
        <v>16</v>
      </c>
      <c r="O17" s="40" t="str">
        <f t="shared" si="1"/>
        <v/>
      </c>
      <c r="P17" s="40" t="str">
        <f t="shared" si="2"/>
        <v/>
      </c>
      <c r="Q17" s="40" t="str">
        <f>IF(P17="","",VLOOKUP(P17,参加者リスト!$E$13:$F$52,2,FALSE))</f>
        <v/>
      </c>
      <c r="R17" s="40" t="str">
        <f t="shared" si="6"/>
        <v/>
      </c>
      <c r="S17" s="41" t="str">
        <f t="shared" si="3"/>
        <v/>
      </c>
      <c r="T17" s="40" t="str">
        <f t="shared" si="4"/>
        <v/>
      </c>
      <c r="W17" s="41">
        <v>15</v>
      </c>
      <c r="X17" s="41" t="str">
        <f t="shared" si="7"/>
        <v/>
      </c>
      <c r="Y17" s="40" t="str">
        <f t="shared" si="8"/>
        <v/>
      </c>
      <c r="Z17" s="40" t="str">
        <f t="shared" si="9"/>
        <v/>
      </c>
      <c r="AA17" s="40" t="str">
        <f t="shared" si="10"/>
        <v/>
      </c>
      <c r="AB17" s="40" t="str">
        <f t="shared" si="11"/>
        <v/>
      </c>
      <c r="AC17" s="40" t="str">
        <f t="shared" si="12"/>
        <v/>
      </c>
    </row>
    <row r="18" spans="2:29" x14ac:dyDescent="0.15">
      <c r="B18" s="40">
        <f>COUNTIF($C$2:C18,"BSA")</f>
        <v>0</v>
      </c>
      <c r="C18" s="40" t="str">
        <f t="shared" si="5"/>
        <v/>
      </c>
      <c r="D18" s="42" t="str">
        <f>男子シングルス!C25</f>
        <v/>
      </c>
      <c r="E18" s="42" t="str">
        <f>男子シングルス!D25</f>
        <v/>
      </c>
      <c r="F18" s="42">
        <f>男子シングルス!E25</f>
        <v>0</v>
      </c>
      <c r="G18" s="43"/>
      <c r="H18" s="40">
        <f>COUNTIF($I$2:I18,"GSA")</f>
        <v>0</v>
      </c>
      <c r="I18" s="40" t="str">
        <f t="shared" si="0"/>
        <v/>
      </c>
      <c r="J18" s="42" t="str">
        <f>女子シングルス!C25</f>
        <v/>
      </c>
      <c r="K18" s="42" t="str">
        <f>女子シングルス!D25</f>
        <v/>
      </c>
      <c r="L18" s="42">
        <f>女子シングルス!E25</f>
        <v>0</v>
      </c>
      <c r="M18" s="40">
        <f>COUNTIF($R$2:R18,参加者リスト!$L$5)</f>
        <v>0</v>
      </c>
      <c r="N18" s="40">
        <v>17</v>
      </c>
      <c r="O18" s="40" t="str">
        <f t="shared" si="1"/>
        <v/>
      </c>
      <c r="P18" s="40" t="str">
        <f t="shared" si="2"/>
        <v/>
      </c>
      <c r="Q18" s="40" t="str">
        <f>IF(P18="","",VLOOKUP(P18,参加者リスト!$E$13:$F$52,2,FALSE))</f>
        <v/>
      </c>
      <c r="R18" s="40" t="str">
        <f t="shared" si="6"/>
        <v/>
      </c>
      <c r="S18" s="41" t="str">
        <f t="shared" si="3"/>
        <v/>
      </c>
      <c r="T18" s="40" t="str">
        <f t="shared" si="4"/>
        <v/>
      </c>
      <c r="W18" s="41">
        <v>16</v>
      </c>
      <c r="X18" s="41" t="str">
        <f t="shared" si="7"/>
        <v/>
      </c>
      <c r="Y18" s="40" t="str">
        <f t="shared" si="8"/>
        <v/>
      </c>
      <c r="Z18" s="40" t="str">
        <f t="shared" si="9"/>
        <v/>
      </c>
      <c r="AA18" s="40" t="str">
        <f t="shared" si="10"/>
        <v/>
      </c>
      <c r="AB18" s="40" t="str">
        <f t="shared" si="11"/>
        <v/>
      </c>
      <c r="AC18" s="40" t="str">
        <f t="shared" si="12"/>
        <v/>
      </c>
    </row>
    <row r="19" spans="2:29" x14ac:dyDescent="0.15">
      <c r="B19" s="40">
        <f>COUNTIF($C$2:C19,"BSA")</f>
        <v>0</v>
      </c>
      <c r="C19" s="40" t="str">
        <f t="shared" si="5"/>
        <v/>
      </c>
      <c r="D19" s="42" t="str">
        <f>男子シングルス!C26</f>
        <v/>
      </c>
      <c r="E19" s="42" t="str">
        <f>男子シングルス!D26</f>
        <v/>
      </c>
      <c r="F19" s="42">
        <f>男子シングルス!E26</f>
        <v>0</v>
      </c>
      <c r="G19" s="43"/>
      <c r="H19" s="40">
        <f>COUNTIF($I$2:I19,"GSA")</f>
        <v>0</v>
      </c>
      <c r="I19" s="40" t="str">
        <f t="shared" si="0"/>
        <v/>
      </c>
      <c r="J19" s="42" t="str">
        <f>女子シングルス!C26</f>
        <v/>
      </c>
      <c r="K19" s="42" t="str">
        <f>女子シングルス!D26</f>
        <v/>
      </c>
      <c r="L19" s="42">
        <f>女子シングルス!E26</f>
        <v>0</v>
      </c>
      <c r="M19" s="40">
        <f>COUNTIF($R$2:R19,参加者リスト!$L$5)</f>
        <v>0</v>
      </c>
      <c r="N19" s="40">
        <v>18</v>
      </c>
      <c r="O19" s="40" t="str">
        <f t="shared" si="1"/>
        <v/>
      </c>
      <c r="P19" s="40" t="str">
        <f t="shared" si="2"/>
        <v/>
      </c>
      <c r="Q19" s="40" t="str">
        <f>IF(P19="","",VLOOKUP(P19,参加者リスト!$E$13:$F$52,2,FALSE))</f>
        <v/>
      </c>
      <c r="R19" s="40" t="str">
        <f t="shared" si="6"/>
        <v/>
      </c>
      <c r="S19" s="41" t="str">
        <f t="shared" si="3"/>
        <v/>
      </c>
      <c r="T19" s="40" t="str">
        <f t="shared" si="4"/>
        <v/>
      </c>
      <c r="W19" s="41">
        <v>17</v>
      </c>
      <c r="X19" s="41" t="str">
        <f t="shared" si="7"/>
        <v/>
      </c>
      <c r="Y19" s="40" t="str">
        <f t="shared" si="8"/>
        <v/>
      </c>
      <c r="Z19" s="40" t="str">
        <f t="shared" si="9"/>
        <v/>
      </c>
      <c r="AA19" s="40" t="str">
        <f t="shared" si="10"/>
        <v/>
      </c>
      <c r="AB19" s="40" t="str">
        <f t="shared" si="11"/>
        <v/>
      </c>
      <c r="AC19" s="40" t="str">
        <f t="shared" si="12"/>
        <v/>
      </c>
    </row>
    <row r="20" spans="2:29" x14ac:dyDescent="0.15">
      <c r="B20" s="40">
        <f>COUNTIF($C$2:C20,"BSA")</f>
        <v>0</v>
      </c>
      <c r="C20" s="40" t="str">
        <f t="shared" si="5"/>
        <v/>
      </c>
      <c r="D20" s="42" t="str">
        <f>男子シングルス!C27</f>
        <v/>
      </c>
      <c r="E20" s="42" t="str">
        <f>男子シングルス!D27</f>
        <v/>
      </c>
      <c r="F20" s="42">
        <f>男子シングルス!E27</f>
        <v>0</v>
      </c>
      <c r="G20" s="43"/>
      <c r="H20" s="40">
        <f>COUNTIF($I$2:I20,"GSA")</f>
        <v>0</v>
      </c>
      <c r="I20" s="40" t="str">
        <f t="shared" si="0"/>
        <v/>
      </c>
      <c r="J20" s="42" t="str">
        <f>女子シングルス!C27</f>
        <v/>
      </c>
      <c r="K20" s="42" t="str">
        <f>女子シングルス!D27</f>
        <v/>
      </c>
      <c r="L20" s="42">
        <f>女子シングルス!E27</f>
        <v>0</v>
      </c>
      <c r="M20" s="40">
        <f>COUNTIF($R$2:R20,参加者リスト!$L$5)</f>
        <v>0</v>
      </c>
      <c r="N20" s="40">
        <v>19</v>
      </c>
      <c r="O20" s="40" t="str">
        <f t="shared" si="1"/>
        <v/>
      </c>
      <c r="P20" s="40" t="str">
        <f t="shared" si="2"/>
        <v/>
      </c>
      <c r="Q20" s="40" t="str">
        <f>IF(P20="","",VLOOKUP(P20,参加者リスト!$E$13:$F$52,2,FALSE))</f>
        <v/>
      </c>
      <c r="R20" s="40" t="str">
        <f t="shared" si="6"/>
        <v/>
      </c>
      <c r="S20" s="41" t="str">
        <f t="shared" si="3"/>
        <v/>
      </c>
      <c r="T20" s="40" t="str">
        <f t="shared" si="4"/>
        <v/>
      </c>
      <c r="W20" s="41">
        <v>18</v>
      </c>
      <c r="X20" s="41" t="str">
        <f t="shared" si="7"/>
        <v/>
      </c>
      <c r="Y20" s="40" t="str">
        <f t="shared" si="8"/>
        <v/>
      </c>
      <c r="Z20" s="40" t="str">
        <f t="shared" si="9"/>
        <v/>
      </c>
      <c r="AA20" s="40" t="str">
        <f t="shared" si="10"/>
        <v/>
      </c>
      <c r="AB20" s="40" t="str">
        <f t="shared" si="11"/>
        <v/>
      </c>
      <c r="AC20" s="40" t="str">
        <f t="shared" si="12"/>
        <v/>
      </c>
    </row>
    <row r="21" spans="2:29" x14ac:dyDescent="0.15">
      <c r="B21" s="40">
        <f>COUNTIF($C$2:C21,"BSA")</f>
        <v>0</v>
      </c>
      <c r="C21" s="40" t="str">
        <f t="shared" si="5"/>
        <v/>
      </c>
      <c r="D21" s="42" t="str">
        <f>男子シングルス!C28</f>
        <v/>
      </c>
      <c r="E21" s="42" t="str">
        <f>男子シングルス!D28</f>
        <v/>
      </c>
      <c r="F21" s="42">
        <f>男子シングルス!E28</f>
        <v>0</v>
      </c>
      <c r="G21" s="43"/>
      <c r="H21" s="40">
        <f>COUNTIF($I$2:I21,"GSA")</f>
        <v>0</v>
      </c>
      <c r="I21" s="40" t="str">
        <f t="shared" si="0"/>
        <v/>
      </c>
      <c r="J21" s="42" t="str">
        <f>女子シングルス!C28</f>
        <v/>
      </c>
      <c r="K21" s="42" t="str">
        <f>女子シングルス!D28</f>
        <v/>
      </c>
      <c r="L21" s="42">
        <f>女子シングルス!E28</f>
        <v>0</v>
      </c>
      <c r="M21" s="40">
        <f>COUNTIF($R$2:R21,参加者リスト!$L$5)</f>
        <v>0</v>
      </c>
      <c r="N21" s="40">
        <v>20</v>
      </c>
      <c r="O21" s="40" t="str">
        <f t="shared" si="1"/>
        <v/>
      </c>
      <c r="P21" s="40" t="str">
        <f t="shared" si="2"/>
        <v/>
      </c>
      <c r="Q21" s="40" t="str">
        <f>IF(P21="","",VLOOKUP(P21,参加者リスト!$E$13:$F$52,2,FALSE))</f>
        <v/>
      </c>
      <c r="R21" s="40" t="str">
        <f t="shared" si="6"/>
        <v/>
      </c>
      <c r="S21" s="41" t="str">
        <f t="shared" si="3"/>
        <v/>
      </c>
      <c r="T21" s="40" t="str">
        <f t="shared" si="4"/>
        <v/>
      </c>
      <c r="W21" s="41">
        <v>19</v>
      </c>
      <c r="X21" s="41" t="str">
        <f t="shared" si="7"/>
        <v/>
      </c>
      <c r="Y21" s="40" t="str">
        <f t="shared" si="8"/>
        <v/>
      </c>
      <c r="Z21" s="40" t="str">
        <f t="shared" si="9"/>
        <v/>
      </c>
      <c r="AA21" s="40" t="str">
        <f t="shared" si="10"/>
        <v/>
      </c>
      <c r="AB21" s="40" t="str">
        <f t="shared" si="11"/>
        <v/>
      </c>
      <c r="AC21" s="40" t="str">
        <f t="shared" si="12"/>
        <v/>
      </c>
    </row>
    <row r="22" spans="2:29" x14ac:dyDescent="0.15">
      <c r="B22" s="40">
        <f>COUNTIF($C$2:C22,"BSA")</f>
        <v>0</v>
      </c>
      <c r="C22" s="40" t="str">
        <f t="shared" si="5"/>
        <v/>
      </c>
      <c r="D22" s="42" t="str">
        <f>男子シングルス!C29</f>
        <v/>
      </c>
      <c r="E22" s="42" t="str">
        <f>男子シングルス!D29</f>
        <v/>
      </c>
      <c r="F22" s="42">
        <f>男子シングルス!E29</f>
        <v>0</v>
      </c>
      <c r="G22" s="43"/>
      <c r="H22" s="40">
        <f>COUNTIF($I$2:I22,"GSA")</f>
        <v>0</v>
      </c>
      <c r="I22" s="40" t="str">
        <f t="shared" si="0"/>
        <v/>
      </c>
      <c r="J22" s="42" t="str">
        <f>女子シングルス!C29</f>
        <v/>
      </c>
      <c r="K22" s="42" t="str">
        <f>女子シングルス!D29</f>
        <v/>
      </c>
      <c r="L22" s="42">
        <f>女子シングルス!E29</f>
        <v>0</v>
      </c>
      <c r="M22" s="40">
        <f>COUNTIF($R$2:R22,参加者リスト!$L$5)</f>
        <v>0</v>
      </c>
      <c r="N22" s="40">
        <v>21</v>
      </c>
      <c r="O22" s="40" t="str">
        <f t="shared" si="1"/>
        <v/>
      </c>
      <c r="P22" s="40" t="str">
        <f t="shared" si="2"/>
        <v/>
      </c>
      <c r="Q22" s="40" t="str">
        <f>IF(P22="","",VLOOKUP(P22,参加者リスト!$E$13:$F$52,2,FALSE))</f>
        <v/>
      </c>
      <c r="R22" s="40" t="str">
        <f t="shared" si="6"/>
        <v/>
      </c>
      <c r="S22" s="41" t="str">
        <f t="shared" si="3"/>
        <v/>
      </c>
      <c r="T22" s="40" t="str">
        <f t="shared" si="4"/>
        <v/>
      </c>
      <c r="W22" s="41">
        <v>20</v>
      </c>
      <c r="X22" s="41" t="str">
        <f t="shared" si="7"/>
        <v/>
      </c>
      <c r="Y22" s="40" t="str">
        <f t="shared" si="8"/>
        <v/>
      </c>
      <c r="Z22" s="40" t="str">
        <f t="shared" si="9"/>
        <v/>
      </c>
      <c r="AA22" s="40" t="str">
        <f t="shared" si="10"/>
        <v/>
      </c>
      <c r="AB22" s="40" t="str">
        <f t="shared" si="11"/>
        <v/>
      </c>
      <c r="AC22" s="40" t="str">
        <f t="shared" si="12"/>
        <v/>
      </c>
    </row>
    <row r="23" spans="2:29" x14ac:dyDescent="0.15">
      <c r="B23" s="40">
        <f>COUNTIF($C$2:C23,"BSA")</f>
        <v>0</v>
      </c>
      <c r="C23" s="40" t="str">
        <f t="shared" si="5"/>
        <v/>
      </c>
      <c r="D23" s="42" t="str">
        <f>男子シングルス!C30</f>
        <v/>
      </c>
      <c r="E23" s="42" t="str">
        <f>男子シングルス!D30</f>
        <v/>
      </c>
      <c r="F23" s="42">
        <f>男子シングルス!E30</f>
        <v>0</v>
      </c>
      <c r="G23" s="43"/>
      <c r="H23" s="40">
        <f>COUNTIF($I$2:I23,"GSA")</f>
        <v>0</v>
      </c>
      <c r="I23" s="40" t="str">
        <f t="shared" si="0"/>
        <v/>
      </c>
      <c r="J23" s="42" t="str">
        <f>女子シングルス!C30</f>
        <v/>
      </c>
      <c r="K23" s="42" t="str">
        <f>女子シングルス!D30</f>
        <v/>
      </c>
      <c r="L23" s="42">
        <f>女子シングルス!E30</f>
        <v>0</v>
      </c>
      <c r="M23" s="40">
        <f>COUNTIF($R$2:R23,参加者リスト!$L$5)</f>
        <v>0</v>
      </c>
      <c r="N23" s="40">
        <v>22</v>
      </c>
      <c r="O23" s="40" t="str">
        <f t="shared" si="1"/>
        <v/>
      </c>
      <c r="P23" s="40" t="str">
        <f t="shared" si="2"/>
        <v/>
      </c>
      <c r="Q23" s="40" t="str">
        <f>IF(P23="","",VLOOKUP(P23,参加者リスト!$E$13:$F$52,2,FALSE))</f>
        <v/>
      </c>
      <c r="R23" s="40" t="str">
        <f t="shared" si="6"/>
        <v/>
      </c>
      <c r="S23" s="41" t="str">
        <f t="shared" si="3"/>
        <v/>
      </c>
      <c r="T23" s="40" t="str">
        <f t="shared" si="4"/>
        <v/>
      </c>
      <c r="W23" s="41">
        <v>21</v>
      </c>
      <c r="X23" s="41" t="str">
        <f t="shared" si="7"/>
        <v/>
      </c>
      <c r="Y23" s="40" t="str">
        <f t="shared" si="8"/>
        <v/>
      </c>
      <c r="Z23" s="40" t="str">
        <f t="shared" si="9"/>
        <v/>
      </c>
      <c r="AA23" s="40" t="str">
        <f t="shared" si="10"/>
        <v/>
      </c>
      <c r="AB23" s="40" t="str">
        <f t="shared" si="11"/>
        <v/>
      </c>
      <c r="AC23" s="40" t="str">
        <f t="shared" si="12"/>
        <v/>
      </c>
    </row>
    <row r="24" spans="2:29" x14ac:dyDescent="0.15">
      <c r="B24" s="40">
        <f>COUNTIF($C$2:C24,"BSA")</f>
        <v>0</v>
      </c>
      <c r="C24" s="40" t="str">
        <f t="shared" si="5"/>
        <v/>
      </c>
      <c r="D24" s="42" t="str">
        <f>男子シングルス!C31</f>
        <v/>
      </c>
      <c r="E24" s="42" t="str">
        <f>男子シングルス!D31</f>
        <v/>
      </c>
      <c r="F24" s="42">
        <f>男子シングルス!E31</f>
        <v>0</v>
      </c>
      <c r="G24" s="43"/>
      <c r="H24" s="40">
        <f>COUNTIF($I$2:I24,"GSA")</f>
        <v>0</v>
      </c>
      <c r="I24" s="40" t="str">
        <f t="shared" si="0"/>
        <v/>
      </c>
      <c r="J24" s="42" t="str">
        <f>女子シングルス!C31</f>
        <v/>
      </c>
      <c r="K24" s="42" t="str">
        <f>女子シングルス!D31</f>
        <v/>
      </c>
      <c r="L24" s="42">
        <f>女子シングルス!E31</f>
        <v>0</v>
      </c>
      <c r="M24" s="40">
        <f>COUNTIF($R$2:R24,参加者リスト!$L$5)</f>
        <v>0</v>
      </c>
      <c r="N24" s="40">
        <v>23</v>
      </c>
      <c r="O24" s="40" t="str">
        <f t="shared" si="1"/>
        <v/>
      </c>
      <c r="P24" s="40" t="str">
        <f t="shared" si="2"/>
        <v/>
      </c>
      <c r="Q24" s="40" t="str">
        <f>IF(P24="","",VLOOKUP(P24,参加者リスト!$E$13:$F$52,2,FALSE))</f>
        <v/>
      </c>
      <c r="R24" s="40" t="str">
        <f t="shared" si="6"/>
        <v/>
      </c>
      <c r="S24" s="41" t="str">
        <f t="shared" si="3"/>
        <v/>
      </c>
      <c r="T24" s="40" t="str">
        <f t="shared" si="4"/>
        <v/>
      </c>
      <c r="W24" s="41">
        <v>22</v>
      </c>
      <c r="X24" s="41" t="str">
        <f t="shared" si="7"/>
        <v/>
      </c>
      <c r="Y24" s="40" t="str">
        <f t="shared" si="8"/>
        <v/>
      </c>
      <c r="Z24" s="40" t="str">
        <f t="shared" si="9"/>
        <v/>
      </c>
      <c r="AA24" s="40" t="str">
        <f t="shared" si="10"/>
        <v/>
      </c>
      <c r="AB24" s="40" t="str">
        <f t="shared" si="11"/>
        <v/>
      </c>
      <c r="AC24" s="40" t="str">
        <f t="shared" si="12"/>
        <v/>
      </c>
    </row>
    <row r="25" spans="2:29" x14ac:dyDescent="0.15">
      <c r="B25" s="40">
        <f>COUNTIF($C$2:C25,"BSA")</f>
        <v>0</v>
      </c>
      <c r="C25" s="40" t="str">
        <f t="shared" si="5"/>
        <v/>
      </c>
      <c r="D25" s="42" t="str">
        <f>男子シングルス!C32</f>
        <v/>
      </c>
      <c r="E25" s="42" t="str">
        <f>男子シングルス!D32</f>
        <v/>
      </c>
      <c r="F25" s="42">
        <f>男子シングルス!E32</f>
        <v>0</v>
      </c>
      <c r="G25" s="43"/>
      <c r="H25" s="40">
        <f>COUNTIF($I$2:I25,"GSA")</f>
        <v>0</v>
      </c>
      <c r="I25" s="40" t="str">
        <f t="shared" si="0"/>
        <v/>
      </c>
      <c r="J25" s="42" t="str">
        <f>女子シングルス!C32</f>
        <v/>
      </c>
      <c r="K25" s="42" t="str">
        <f>女子シングルス!D32</f>
        <v/>
      </c>
      <c r="L25" s="42">
        <f>女子シングルス!E32</f>
        <v>0</v>
      </c>
      <c r="M25" s="40">
        <f>COUNTIF($R$2:R25,参加者リスト!$L$5)</f>
        <v>0</v>
      </c>
      <c r="N25" s="40">
        <v>24</v>
      </c>
      <c r="O25" s="40" t="str">
        <f t="shared" si="1"/>
        <v/>
      </c>
      <c r="P25" s="40" t="str">
        <f t="shared" si="2"/>
        <v/>
      </c>
      <c r="Q25" s="40" t="str">
        <f>IF(P25="","",VLOOKUP(P25,参加者リスト!$E$13:$F$52,2,FALSE))</f>
        <v/>
      </c>
      <c r="R25" s="40" t="str">
        <f t="shared" si="6"/>
        <v/>
      </c>
      <c r="S25" s="41" t="str">
        <f t="shared" si="3"/>
        <v/>
      </c>
      <c r="T25" s="40" t="str">
        <f t="shared" si="4"/>
        <v/>
      </c>
      <c r="W25" s="41">
        <v>23</v>
      </c>
      <c r="X25" s="41" t="str">
        <f t="shared" si="7"/>
        <v/>
      </c>
      <c r="Y25" s="40" t="str">
        <f t="shared" si="8"/>
        <v/>
      </c>
      <c r="Z25" s="40" t="str">
        <f t="shared" si="9"/>
        <v/>
      </c>
      <c r="AA25" s="40" t="str">
        <f t="shared" si="10"/>
        <v/>
      </c>
      <c r="AB25" s="40" t="str">
        <f t="shared" si="11"/>
        <v/>
      </c>
      <c r="AC25" s="40" t="str">
        <f t="shared" si="12"/>
        <v/>
      </c>
    </row>
    <row r="26" spans="2:29" x14ac:dyDescent="0.15">
      <c r="B26" s="40">
        <f>COUNTIF($C$2:C26,"BSA")</f>
        <v>0</v>
      </c>
      <c r="C26" s="40" t="str">
        <f t="shared" si="5"/>
        <v/>
      </c>
      <c r="D26" s="42" t="str">
        <f>男子シングルス!C33</f>
        <v/>
      </c>
      <c r="E26" s="42" t="str">
        <f>男子シングルス!D33</f>
        <v/>
      </c>
      <c r="F26" s="42">
        <f>男子シングルス!E33</f>
        <v>0</v>
      </c>
      <c r="G26" s="43"/>
      <c r="H26" s="40">
        <f>COUNTIF($I$2:I26,"GSA")</f>
        <v>0</v>
      </c>
      <c r="I26" s="40" t="str">
        <f t="shared" si="0"/>
        <v/>
      </c>
      <c r="J26" s="42" t="str">
        <f>女子シングルス!C33</f>
        <v/>
      </c>
      <c r="K26" s="42" t="str">
        <f>女子シングルス!D33</f>
        <v/>
      </c>
      <c r="L26" s="42">
        <f>女子シングルス!E33</f>
        <v>0</v>
      </c>
      <c r="M26" s="40">
        <f>COUNTIF($R$2:R26,参加者リスト!$L$5)</f>
        <v>0</v>
      </c>
      <c r="N26" s="40">
        <v>25</v>
      </c>
      <c r="O26" s="40" t="str">
        <f t="shared" si="1"/>
        <v/>
      </c>
      <c r="P26" s="40" t="str">
        <f t="shared" si="2"/>
        <v/>
      </c>
      <c r="Q26" s="40" t="str">
        <f>IF(P26="","",VLOOKUP(P26,参加者リスト!$E$13:$F$52,2,FALSE))</f>
        <v/>
      </c>
      <c r="R26" s="40" t="str">
        <f t="shared" si="6"/>
        <v/>
      </c>
      <c r="S26" s="41" t="str">
        <f t="shared" si="3"/>
        <v/>
      </c>
      <c r="T26" s="40" t="str">
        <f t="shared" si="4"/>
        <v/>
      </c>
      <c r="W26" s="41">
        <v>24</v>
      </c>
      <c r="X26" s="41" t="str">
        <f t="shared" si="7"/>
        <v/>
      </c>
      <c r="Y26" s="40" t="str">
        <f t="shared" si="8"/>
        <v/>
      </c>
      <c r="Z26" s="40" t="str">
        <f t="shared" si="9"/>
        <v/>
      </c>
      <c r="AA26" s="40" t="str">
        <f t="shared" si="10"/>
        <v/>
      </c>
      <c r="AB26" s="40" t="str">
        <f t="shared" si="11"/>
        <v/>
      </c>
      <c r="AC26" s="40" t="str">
        <f t="shared" si="12"/>
        <v/>
      </c>
    </row>
    <row r="27" spans="2:29" x14ac:dyDescent="0.15">
      <c r="B27" s="40">
        <f>COUNTIF($C$27:C27,"BSB")+$B$26</f>
        <v>0</v>
      </c>
      <c r="C27" s="40" t="str">
        <f>IF(D27="","","BSB")</f>
        <v/>
      </c>
      <c r="D27" s="42" t="str">
        <f>男子シングルス!I9</f>
        <v/>
      </c>
      <c r="E27" s="42" t="str">
        <f>男子シングルス!J9</f>
        <v/>
      </c>
      <c r="F27" s="42">
        <f>男子シングルス!K9</f>
        <v>0</v>
      </c>
      <c r="G27" s="43"/>
      <c r="H27" s="40">
        <f>COUNTIF(I27,"GSB")+$H$26</f>
        <v>0</v>
      </c>
      <c r="I27" s="40" t="str">
        <f t="shared" ref="I27:I51" si="14">IF(J27="","","GSB")</f>
        <v/>
      </c>
      <c r="J27" s="42" t="str">
        <f>女子シングルス!I9</f>
        <v/>
      </c>
      <c r="K27" s="42" t="str">
        <f>女子シングルス!J9</f>
        <v/>
      </c>
      <c r="L27" s="42">
        <f>女子シングルス!K9</f>
        <v>0</v>
      </c>
      <c r="M27" s="40">
        <f>COUNTIF($R$2:R27,参加者リスト!$L$5)</f>
        <v>0</v>
      </c>
      <c r="N27" s="40">
        <v>26</v>
      </c>
      <c r="O27" s="40" t="str">
        <f t="shared" si="1"/>
        <v/>
      </c>
      <c r="P27" s="40" t="str">
        <f t="shared" si="2"/>
        <v/>
      </c>
      <c r="Q27" s="40" t="str">
        <f>IF(P27="","",VLOOKUP(P27,参加者リスト!$E$13:$F$52,2,FALSE))</f>
        <v/>
      </c>
      <c r="R27" s="40" t="str">
        <f t="shared" si="6"/>
        <v/>
      </c>
      <c r="S27" s="41" t="str">
        <f t="shared" si="3"/>
        <v/>
      </c>
      <c r="T27" s="40" t="str">
        <f t="shared" si="4"/>
        <v/>
      </c>
      <c r="W27" s="41">
        <v>25</v>
      </c>
      <c r="X27" s="41" t="str">
        <f t="shared" si="7"/>
        <v/>
      </c>
      <c r="Y27" s="40" t="str">
        <f t="shared" si="8"/>
        <v/>
      </c>
      <c r="Z27" s="40" t="str">
        <f t="shared" si="9"/>
        <v/>
      </c>
      <c r="AA27" s="40" t="str">
        <f t="shared" si="10"/>
        <v/>
      </c>
      <c r="AB27" s="40" t="str">
        <f t="shared" si="11"/>
        <v/>
      </c>
      <c r="AC27" s="40" t="str">
        <f t="shared" si="12"/>
        <v/>
      </c>
    </row>
    <row r="28" spans="2:29" x14ac:dyDescent="0.15">
      <c r="B28" s="40">
        <f>COUNTIF($C$27:C28,"BSB")+$B$26</f>
        <v>0</v>
      </c>
      <c r="C28" s="40" t="str">
        <f t="shared" ref="C28:C51" si="15">IF(D28="","","BSB")</f>
        <v/>
      </c>
      <c r="D28" s="42" t="str">
        <f>男子シングルス!I10</f>
        <v/>
      </c>
      <c r="E28" s="42" t="str">
        <f>男子シングルス!J10</f>
        <v/>
      </c>
      <c r="F28" s="42">
        <f>男子シングルス!K10</f>
        <v>0</v>
      </c>
      <c r="G28" s="43"/>
      <c r="H28" s="40">
        <f>COUNTIF($I$27:I28,"GSB")+$H$26</f>
        <v>0</v>
      </c>
      <c r="I28" s="40" t="str">
        <f t="shared" si="14"/>
        <v/>
      </c>
      <c r="J28" s="42" t="str">
        <f>女子シングルス!I10</f>
        <v/>
      </c>
      <c r="K28" s="42" t="str">
        <f>女子シングルス!J10</f>
        <v/>
      </c>
      <c r="L28" s="42">
        <f>女子シングルス!K10</f>
        <v>0</v>
      </c>
      <c r="M28" s="40">
        <f>COUNTIF($R$2:R28,参加者リスト!$L$5)</f>
        <v>0</v>
      </c>
      <c r="N28" s="40">
        <v>27</v>
      </c>
      <c r="O28" s="40" t="str">
        <f t="shared" si="1"/>
        <v/>
      </c>
      <c r="P28" s="40" t="str">
        <f t="shared" si="2"/>
        <v/>
      </c>
      <c r="Q28" s="40" t="str">
        <f>IF(P28="","",VLOOKUP(P28,参加者リスト!$E$13:$F$52,2,FALSE))</f>
        <v/>
      </c>
      <c r="R28" s="40" t="str">
        <f t="shared" si="6"/>
        <v/>
      </c>
      <c r="S28" s="41" t="str">
        <f t="shared" si="3"/>
        <v/>
      </c>
      <c r="T28" s="40" t="str">
        <f t="shared" si="4"/>
        <v/>
      </c>
      <c r="W28" s="41">
        <v>26</v>
      </c>
      <c r="X28" s="41" t="str">
        <f t="shared" si="7"/>
        <v/>
      </c>
      <c r="Y28" s="40" t="str">
        <f t="shared" si="8"/>
        <v/>
      </c>
      <c r="Z28" s="40" t="str">
        <f t="shared" si="9"/>
        <v/>
      </c>
      <c r="AA28" s="40" t="str">
        <f t="shared" si="10"/>
        <v/>
      </c>
      <c r="AB28" s="40" t="str">
        <f t="shared" si="11"/>
        <v/>
      </c>
      <c r="AC28" s="40" t="str">
        <f t="shared" si="12"/>
        <v/>
      </c>
    </row>
    <row r="29" spans="2:29" x14ac:dyDescent="0.15">
      <c r="B29" s="40">
        <f>COUNTIF($C$27:C29,"BSB")+$B$26</f>
        <v>0</v>
      </c>
      <c r="C29" s="40" t="str">
        <f t="shared" si="15"/>
        <v/>
      </c>
      <c r="D29" s="42" t="str">
        <f>男子シングルス!I11</f>
        <v/>
      </c>
      <c r="E29" s="42" t="str">
        <f>男子シングルス!J11</f>
        <v/>
      </c>
      <c r="F29" s="42">
        <f>男子シングルス!K11</f>
        <v>0</v>
      </c>
      <c r="G29" s="43"/>
      <c r="H29" s="40">
        <f>COUNTIF($I$27:I29,"GSB")+$H$26</f>
        <v>0</v>
      </c>
      <c r="I29" s="40" t="str">
        <f t="shared" si="14"/>
        <v/>
      </c>
      <c r="J29" s="42" t="str">
        <f>女子シングルス!I11</f>
        <v/>
      </c>
      <c r="K29" s="42" t="str">
        <f>女子シングルス!J11</f>
        <v/>
      </c>
      <c r="L29" s="42">
        <f>女子シングルス!K11</f>
        <v>0</v>
      </c>
      <c r="M29" s="40">
        <f>COUNTIF($R$2:R29,参加者リスト!$L$5)</f>
        <v>0</v>
      </c>
      <c r="N29" s="40">
        <v>28</v>
      </c>
      <c r="O29" s="40" t="str">
        <f t="shared" si="1"/>
        <v/>
      </c>
      <c r="P29" s="40" t="str">
        <f t="shared" si="2"/>
        <v/>
      </c>
      <c r="Q29" s="40" t="str">
        <f>IF(P29="","",VLOOKUP(P29,参加者リスト!$E$13:$F$52,2,FALSE))</f>
        <v/>
      </c>
      <c r="R29" s="40" t="str">
        <f t="shared" si="6"/>
        <v/>
      </c>
      <c r="S29" s="41" t="str">
        <f t="shared" si="3"/>
        <v/>
      </c>
      <c r="T29" s="40" t="str">
        <f t="shared" si="4"/>
        <v/>
      </c>
      <c r="W29" s="41">
        <v>27</v>
      </c>
      <c r="X29" s="41" t="str">
        <f t="shared" si="7"/>
        <v/>
      </c>
      <c r="Y29" s="40" t="str">
        <f t="shared" si="8"/>
        <v/>
      </c>
      <c r="Z29" s="40" t="str">
        <f t="shared" si="9"/>
        <v/>
      </c>
      <c r="AA29" s="40" t="str">
        <f t="shared" si="10"/>
        <v/>
      </c>
      <c r="AB29" s="40" t="str">
        <f t="shared" si="11"/>
        <v/>
      </c>
      <c r="AC29" s="40" t="str">
        <f t="shared" si="12"/>
        <v/>
      </c>
    </row>
    <row r="30" spans="2:29" x14ac:dyDescent="0.15">
      <c r="B30" s="40">
        <f>COUNTIF($C$27:C30,"BSB")+$B$26</f>
        <v>0</v>
      </c>
      <c r="C30" s="40" t="str">
        <f t="shared" si="15"/>
        <v/>
      </c>
      <c r="D30" s="42" t="str">
        <f>男子シングルス!I12</f>
        <v/>
      </c>
      <c r="E30" s="42" t="str">
        <f>男子シングルス!J12</f>
        <v/>
      </c>
      <c r="F30" s="42">
        <f>男子シングルス!K12</f>
        <v>0</v>
      </c>
      <c r="G30" s="43"/>
      <c r="H30" s="40">
        <f>COUNTIF($I$27:I30,"GSB")+$H$26</f>
        <v>0</v>
      </c>
      <c r="I30" s="40" t="str">
        <f t="shared" si="14"/>
        <v/>
      </c>
      <c r="J30" s="42" t="str">
        <f>女子シングルス!I12</f>
        <v/>
      </c>
      <c r="K30" s="42" t="str">
        <f>女子シングルス!J12</f>
        <v/>
      </c>
      <c r="L30" s="42">
        <f>女子シングルス!K12</f>
        <v>0</v>
      </c>
      <c r="M30" s="40">
        <f>COUNTIF($R$2:R30,参加者リスト!$L$5)</f>
        <v>0</v>
      </c>
      <c r="N30" s="40">
        <v>29</v>
      </c>
      <c r="O30" s="40" t="str">
        <f t="shared" si="1"/>
        <v/>
      </c>
      <c r="P30" s="40" t="str">
        <f t="shared" si="2"/>
        <v/>
      </c>
      <c r="Q30" s="40" t="str">
        <f>IF(P30="","",VLOOKUP(P30,参加者リスト!$E$13:$F$52,2,FALSE))</f>
        <v/>
      </c>
      <c r="R30" s="40" t="str">
        <f t="shared" si="6"/>
        <v/>
      </c>
      <c r="S30" s="41" t="str">
        <f t="shared" si="3"/>
        <v/>
      </c>
      <c r="T30" s="40" t="str">
        <f t="shared" si="4"/>
        <v/>
      </c>
      <c r="W30" s="41">
        <v>28</v>
      </c>
      <c r="X30" s="41" t="str">
        <f t="shared" si="7"/>
        <v/>
      </c>
      <c r="Y30" s="40" t="str">
        <f t="shared" si="8"/>
        <v/>
      </c>
      <c r="Z30" s="40" t="str">
        <f t="shared" si="9"/>
        <v/>
      </c>
      <c r="AA30" s="40" t="str">
        <f t="shared" si="10"/>
        <v/>
      </c>
      <c r="AB30" s="40" t="str">
        <f t="shared" si="11"/>
        <v/>
      </c>
      <c r="AC30" s="40" t="str">
        <f t="shared" si="12"/>
        <v/>
      </c>
    </row>
    <row r="31" spans="2:29" x14ac:dyDescent="0.15">
      <c r="B31" s="40">
        <f>COUNTIF($C$27:C31,"BSB")+$B$26</f>
        <v>0</v>
      </c>
      <c r="C31" s="40" t="str">
        <f t="shared" si="15"/>
        <v/>
      </c>
      <c r="D31" s="42" t="str">
        <f>男子シングルス!I13</f>
        <v/>
      </c>
      <c r="E31" s="42" t="str">
        <f>男子シングルス!J13</f>
        <v/>
      </c>
      <c r="F31" s="42">
        <f>男子シングルス!K13</f>
        <v>0</v>
      </c>
      <c r="G31" s="43"/>
      <c r="H31" s="40">
        <f>COUNTIF($I$27:I31,"GSB")+$H$26</f>
        <v>0</v>
      </c>
      <c r="I31" s="40" t="str">
        <f t="shared" si="14"/>
        <v/>
      </c>
      <c r="J31" s="42" t="str">
        <f>女子シングルス!I13</f>
        <v/>
      </c>
      <c r="K31" s="42" t="str">
        <f>女子シングルス!J13</f>
        <v/>
      </c>
      <c r="L31" s="42">
        <f>女子シングルス!K13</f>
        <v>0</v>
      </c>
      <c r="M31" s="40">
        <f>COUNTIF($R$2:R31,参加者リスト!$L$5)</f>
        <v>0</v>
      </c>
      <c r="N31" s="40">
        <v>30</v>
      </c>
      <c r="O31" s="40" t="str">
        <f t="shared" si="1"/>
        <v/>
      </c>
      <c r="P31" s="40" t="str">
        <f t="shared" si="2"/>
        <v/>
      </c>
      <c r="Q31" s="40" t="str">
        <f>IF(P31="","",VLOOKUP(P31,参加者リスト!$E$13:$F$52,2,FALSE))</f>
        <v/>
      </c>
      <c r="R31" s="40" t="str">
        <f t="shared" si="6"/>
        <v/>
      </c>
      <c r="S31" s="41" t="str">
        <f t="shared" si="3"/>
        <v/>
      </c>
      <c r="T31" s="40" t="str">
        <f t="shared" si="4"/>
        <v/>
      </c>
      <c r="W31" s="41">
        <v>29</v>
      </c>
      <c r="X31" s="41" t="str">
        <f t="shared" si="7"/>
        <v/>
      </c>
      <c r="Y31" s="40" t="str">
        <f t="shared" si="8"/>
        <v/>
      </c>
      <c r="Z31" s="40" t="str">
        <f t="shared" si="9"/>
        <v/>
      </c>
      <c r="AA31" s="40" t="str">
        <f t="shared" si="10"/>
        <v/>
      </c>
      <c r="AB31" s="40" t="str">
        <f t="shared" si="11"/>
        <v/>
      </c>
      <c r="AC31" s="40" t="str">
        <f t="shared" si="12"/>
        <v/>
      </c>
    </row>
    <row r="32" spans="2:29" x14ac:dyDescent="0.15">
      <c r="B32" s="40">
        <f>COUNTIF($C$27:C32,"BSB")+$B$26</f>
        <v>0</v>
      </c>
      <c r="C32" s="40" t="str">
        <f t="shared" si="15"/>
        <v/>
      </c>
      <c r="D32" s="42" t="str">
        <f>男子シングルス!I14</f>
        <v/>
      </c>
      <c r="E32" s="42" t="str">
        <f>男子シングルス!J14</f>
        <v/>
      </c>
      <c r="F32" s="42">
        <f>男子シングルス!K14</f>
        <v>0</v>
      </c>
      <c r="G32" s="43"/>
      <c r="H32" s="40">
        <f>COUNTIF($I$27:I32,"GSB")+$H$26</f>
        <v>0</v>
      </c>
      <c r="I32" s="40" t="str">
        <f t="shared" si="14"/>
        <v/>
      </c>
      <c r="J32" s="42" t="str">
        <f>女子シングルス!I14</f>
        <v/>
      </c>
      <c r="K32" s="42" t="str">
        <f>女子シングルス!J14</f>
        <v/>
      </c>
      <c r="L32" s="42">
        <f>女子シングルス!K14</f>
        <v>0</v>
      </c>
      <c r="M32" s="40">
        <f>COUNTIF($R$2:R32,参加者リスト!$L$5)</f>
        <v>0</v>
      </c>
      <c r="N32" s="40">
        <v>31</v>
      </c>
      <c r="O32" s="40" t="str">
        <f t="shared" si="1"/>
        <v/>
      </c>
      <c r="P32" s="40" t="str">
        <f t="shared" si="2"/>
        <v/>
      </c>
      <c r="Q32" s="40" t="str">
        <f>IF(P32="","",VLOOKUP(P32,参加者リスト!$E$13:$F$52,2,FALSE))</f>
        <v/>
      </c>
      <c r="R32" s="40" t="str">
        <f t="shared" si="6"/>
        <v/>
      </c>
      <c r="S32" s="41" t="str">
        <f t="shared" si="3"/>
        <v/>
      </c>
      <c r="T32" s="40" t="str">
        <f t="shared" si="4"/>
        <v/>
      </c>
      <c r="W32" s="41">
        <v>30</v>
      </c>
      <c r="X32" s="41" t="str">
        <f t="shared" si="7"/>
        <v/>
      </c>
      <c r="Y32" s="40" t="str">
        <f t="shared" si="8"/>
        <v/>
      </c>
      <c r="Z32" s="40" t="str">
        <f t="shared" si="9"/>
        <v/>
      </c>
      <c r="AA32" s="40" t="str">
        <f t="shared" si="10"/>
        <v/>
      </c>
      <c r="AB32" s="40" t="str">
        <f t="shared" si="11"/>
        <v/>
      </c>
      <c r="AC32" s="40" t="str">
        <f t="shared" si="12"/>
        <v/>
      </c>
    </row>
    <row r="33" spans="2:29" x14ac:dyDescent="0.15">
      <c r="B33" s="40">
        <f>COUNTIF($C$27:C33,"BSB")+$B$26</f>
        <v>0</v>
      </c>
      <c r="C33" s="40" t="str">
        <f t="shared" si="15"/>
        <v/>
      </c>
      <c r="D33" s="42" t="str">
        <f>男子シングルス!I15</f>
        <v/>
      </c>
      <c r="E33" s="42" t="str">
        <f>男子シングルス!J15</f>
        <v/>
      </c>
      <c r="F33" s="42">
        <f>男子シングルス!K15</f>
        <v>0</v>
      </c>
      <c r="G33" s="43"/>
      <c r="H33" s="40">
        <f>COUNTIF($I$27:I33,"GSB")+$H$26</f>
        <v>0</v>
      </c>
      <c r="I33" s="40" t="str">
        <f t="shared" si="14"/>
        <v/>
      </c>
      <c r="J33" s="42" t="str">
        <f>女子シングルス!I15</f>
        <v/>
      </c>
      <c r="K33" s="42" t="str">
        <f>女子シングルス!J15</f>
        <v/>
      </c>
      <c r="L33" s="42">
        <f>女子シングルス!K15</f>
        <v>0</v>
      </c>
      <c r="M33" s="40">
        <f>COUNTIF($R$2:R33,参加者リスト!$L$5)</f>
        <v>0</v>
      </c>
      <c r="N33" s="40">
        <v>32</v>
      </c>
      <c r="O33" s="40" t="str">
        <f t="shared" si="1"/>
        <v/>
      </c>
      <c r="P33" s="40" t="str">
        <f t="shared" si="2"/>
        <v/>
      </c>
      <c r="Q33" s="40" t="str">
        <f>IF(P33="","",VLOOKUP(P33,参加者リスト!$E$13:$F$52,2,FALSE))</f>
        <v/>
      </c>
      <c r="R33" s="40" t="str">
        <f t="shared" si="6"/>
        <v/>
      </c>
      <c r="S33" s="41" t="str">
        <f t="shared" si="3"/>
        <v/>
      </c>
      <c r="T33" s="40" t="str">
        <f t="shared" si="4"/>
        <v/>
      </c>
      <c r="W33" s="41">
        <v>31</v>
      </c>
      <c r="X33" s="41" t="str">
        <f t="shared" si="7"/>
        <v/>
      </c>
      <c r="Y33" s="40" t="str">
        <f t="shared" si="8"/>
        <v/>
      </c>
      <c r="Z33" s="40" t="str">
        <f t="shared" si="9"/>
        <v/>
      </c>
      <c r="AA33" s="40" t="str">
        <f t="shared" si="10"/>
        <v/>
      </c>
      <c r="AB33" s="40" t="str">
        <f t="shared" si="11"/>
        <v/>
      </c>
      <c r="AC33" s="40" t="str">
        <f t="shared" si="12"/>
        <v/>
      </c>
    </row>
    <row r="34" spans="2:29" x14ac:dyDescent="0.15">
      <c r="B34" s="40">
        <f>COUNTIF($C$27:C34,"BSB")+$B$26</f>
        <v>0</v>
      </c>
      <c r="C34" s="40" t="str">
        <f t="shared" si="15"/>
        <v/>
      </c>
      <c r="D34" s="42" t="str">
        <f>男子シングルス!I16</f>
        <v/>
      </c>
      <c r="E34" s="42" t="str">
        <f>男子シングルス!J16</f>
        <v/>
      </c>
      <c r="F34" s="42">
        <f>男子シングルス!K16</f>
        <v>0</v>
      </c>
      <c r="G34" s="43"/>
      <c r="H34" s="40">
        <f>COUNTIF($I$27:I34,"GSB")+$H$26</f>
        <v>0</v>
      </c>
      <c r="I34" s="40" t="str">
        <f t="shared" si="14"/>
        <v/>
      </c>
      <c r="J34" s="42" t="str">
        <f>女子シングルス!I16</f>
        <v/>
      </c>
      <c r="K34" s="42" t="str">
        <f>女子シングルス!J16</f>
        <v/>
      </c>
      <c r="L34" s="42">
        <f>女子シングルス!K16</f>
        <v>0</v>
      </c>
      <c r="M34" s="40">
        <f>COUNTIF($R$2:R34,参加者リスト!$L$5)</f>
        <v>0</v>
      </c>
      <c r="N34" s="40">
        <v>33</v>
      </c>
      <c r="O34" s="40" t="str">
        <f t="shared" si="1"/>
        <v/>
      </c>
      <c r="P34" s="40" t="str">
        <f t="shared" si="2"/>
        <v/>
      </c>
      <c r="Q34" s="40" t="str">
        <f>IF(P34="","",VLOOKUP(P34,参加者リスト!$E$13:$F$52,2,FALSE))</f>
        <v/>
      </c>
      <c r="R34" s="40" t="str">
        <f t="shared" si="6"/>
        <v/>
      </c>
      <c r="S34" s="41" t="str">
        <f t="shared" si="3"/>
        <v/>
      </c>
      <c r="T34" s="40" t="str">
        <f t="shared" si="4"/>
        <v/>
      </c>
      <c r="W34" s="41">
        <v>32</v>
      </c>
      <c r="X34" s="41" t="str">
        <f t="shared" si="7"/>
        <v/>
      </c>
      <c r="Y34" s="40" t="str">
        <f t="shared" si="8"/>
        <v/>
      </c>
      <c r="Z34" s="40" t="str">
        <f t="shared" si="9"/>
        <v/>
      </c>
      <c r="AA34" s="40" t="str">
        <f t="shared" si="10"/>
        <v/>
      </c>
      <c r="AB34" s="40" t="str">
        <f t="shared" si="11"/>
        <v/>
      </c>
      <c r="AC34" s="40" t="str">
        <f t="shared" si="12"/>
        <v/>
      </c>
    </row>
    <row r="35" spans="2:29" x14ac:dyDescent="0.15">
      <c r="B35" s="40">
        <f>COUNTIF($C$27:C35,"BSB")+$B$26</f>
        <v>0</v>
      </c>
      <c r="C35" s="40" t="str">
        <f t="shared" si="15"/>
        <v/>
      </c>
      <c r="D35" s="42" t="str">
        <f>男子シングルス!I17</f>
        <v/>
      </c>
      <c r="E35" s="42" t="str">
        <f>男子シングルス!J17</f>
        <v/>
      </c>
      <c r="F35" s="42">
        <f>男子シングルス!K17</f>
        <v>0</v>
      </c>
      <c r="G35" s="43"/>
      <c r="H35" s="40">
        <f>COUNTIF($I$27:I35,"GSB")+$H$26</f>
        <v>0</v>
      </c>
      <c r="I35" s="40" t="str">
        <f t="shared" si="14"/>
        <v/>
      </c>
      <c r="J35" s="42" t="str">
        <f>女子シングルス!I17</f>
        <v/>
      </c>
      <c r="K35" s="42" t="str">
        <f>女子シングルス!J17</f>
        <v/>
      </c>
      <c r="L35" s="42">
        <f>女子シングルス!K17</f>
        <v>0</v>
      </c>
      <c r="M35" s="40">
        <f>COUNTIF($R$2:R35,参加者リスト!$L$5)</f>
        <v>0</v>
      </c>
      <c r="N35" s="40">
        <v>34</v>
      </c>
      <c r="O35" s="40" t="str">
        <f t="shared" si="1"/>
        <v/>
      </c>
      <c r="P35" s="40" t="str">
        <f t="shared" si="2"/>
        <v/>
      </c>
      <c r="Q35" s="40" t="str">
        <f>IF(P35="","",VLOOKUP(P35,参加者リスト!$E$13:$F$52,2,FALSE))</f>
        <v/>
      </c>
      <c r="R35" s="40" t="str">
        <f t="shared" ref="R35:R41" si="16">IF(O35="","",R34)</f>
        <v/>
      </c>
      <c r="S35" s="41" t="str">
        <f t="shared" si="3"/>
        <v/>
      </c>
      <c r="T35" s="40" t="str">
        <f t="shared" si="4"/>
        <v/>
      </c>
      <c r="W35" s="41">
        <v>33</v>
      </c>
      <c r="X35" s="41" t="str">
        <f t="shared" si="7"/>
        <v/>
      </c>
      <c r="Y35" s="40" t="str">
        <f t="shared" si="8"/>
        <v/>
      </c>
      <c r="Z35" s="40" t="str">
        <f t="shared" si="9"/>
        <v/>
      </c>
      <c r="AA35" s="40" t="str">
        <f t="shared" si="10"/>
        <v/>
      </c>
      <c r="AB35" s="40" t="str">
        <f t="shared" ref="AB35:AB66" si="17">IFERROR(VLOOKUP(W35,確認用,7,FALSE),"")</f>
        <v/>
      </c>
      <c r="AC35" s="40" t="str">
        <f t="shared" ref="AC35:AC66" si="18">IFERROR(VLOOKUP(W35,確認用,8,FALSE),"")</f>
        <v/>
      </c>
    </row>
    <row r="36" spans="2:29" x14ac:dyDescent="0.15">
      <c r="B36" s="40">
        <f>COUNTIF($C$27:C36,"BSB")+$B$26</f>
        <v>0</v>
      </c>
      <c r="C36" s="40" t="str">
        <f t="shared" si="15"/>
        <v/>
      </c>
      <c r="D36" s="42" t="str">
        <f>男子シングルス!I18</f>
        <v/>
      </c>
      <c r="E36" s="42" t="str">
        <f>男子シングルス!J18</f>
        <v/>
      </c>
      <c r="F36" s="42">
        <f>男子シングルス!K18</f>
        <v>0</v>
      </c>
      <c r="G36" s="43"/>
      <c r="H36" s="40">
        <f>COUNTIF($I$27:I36,"GSB")+$H$26</f>
        <v>0</v>
      </c>
      <c r="I36" s="40" t="str">
        <f t="shared" si="14"/>
        <v/>
      </c>
      <c r="J36" s="42" t="str">
        <f>女子シングルス!I18</f>
        <v/>
      </c>
      <c r="K36" s="42" t="str">
        <f>女子シングルス!J18</f>
        <v/>
      </c>
      <c r="L36" s="42">
        <f>女子シングルス!K18</f>
        <v>0</v>
      </c>
      <c r="M36" s="40">
        <f>COUNTIF($R$2:R36,参加者リスト!$L$5)</f>
        <v>0</v>
      </c>
      <c r="N36" s="40">
        <v>35</v>
      </c>
      <c r="O36" s="40" t="str">
        <f t="shared" si="1"/>
        <v/>
      </c>
      <c r="P36" s="40" t="str">
        <f t="shared" si="2"/>
        <v/>
      </c>
      <c r="Q36" s="40" t="str">
        <f>IF(P36="","",VLOOKUP(P36,参加者リスト!$E$13:$F$52,2,FALSE))</f>
        <v/>
      </c>
      <c r="R36" s="40" t="str">
        <f t="shared" si="16"/>
        <v/>
      </c>
      <c r="S36" s="41" t="str">
        <f t="shared" si="3"/>
        <v/>
      </c>
      <c r="T36" s="40" t="str">
        <f t="shared" si="4"/>
        <v/>
      </c>
      <c r="W36" s="41">
        <v>34</v>
      </c>
      <c r="X36" s="41" t="str">
        <f t="shared" si="7"/>
        <v/>
      </c>
      <c r="Y36" s="40" t="str">
        <f t="shared" si="8"/>
        <v/>
      </c>
      <c r="Z36" s="40" t="str">
        <f t="shared" si="9"/>
        <v/>
      </c>
      <c r="AA36" s="40" t="str">
        <f t="shared" si="10"/>
        <v/>
      </c>
      <c r="AB36" s="40" t="str">
        <f t="shared" si="17"/>
        <v/>
      </c>
      <c r="AC36" s="40" t="str">
        <f t="shared" si="18"/>
        <v/>
      </c>
    </row>
    <row r="37" spans="2:29" x14ac:dyDescent="0.15">
      <c r="B37" s="40">
        <f>COUNTIF($C$27:C37,"BSB")+$B$26</f>
        <v>0</v>
      </c>
      <c r="C37" s="40" t="str">
        <f t="shared" si="15"/>
        <v/>
      </c>
      <c r="D37" s="42" t="str">
        <f>男子シングルス!I19</f>
        <v/>
      </c>
      <c r="E37" s="42" t="str">
        <f>男子シングルス!J19</f>
        <v/>
      </c>
      <c r="F37" s="42">
        <f>男子シングルス!K19</f>
        <v>0</v>
      </c>
      <c r="G37" s="43"/>
      <c r="H37" s="40">
        <f>COUNTIF($I$27:I37,"GSB")+$H$26</f>
        <v>0</v>
      </c>
      <c r="I37" s="40" t="str">
        <f t="shared" si="14"/>
        <v/>
      </c>
      <c r="J37" s="42" t="str">
        <f>女子シングルス!I19</f>
        <v/>
      </c>
      <c r="K37" s="42" t="str">
        <f>女子シングルス!J19</f>
        <v/>
      </c>
      <c r="L37" s="42">
        <f>女子シングルス!K19</f>
        <v>0</v>
      </c>
      <c r="M37" s="40">
        <f>COUNTIF($R$2:R37,参加者リスト!$L$5)</f>
        <v>0</v>
      </c>
      <c r="N37" s="40">
        <v>36</v>
      </c>
      <c r="O37" s="40" t="str">
        <f t="shared" si="1"/>
        <v/>
      </c>
      <c r="P37" s="40" t="str">
        <f t="shared" si="2"/>
        <v/>
      </c>
      <c r="Q37" s="40" t="str">
        <f>IF(P37="","",VLOOKUP(P37,参加者リスト!$E$13:$F$52,2,FALSE))</f>
        <v/>
      </c>
      <c r="R37" s="40" t="str">
        <f t="shared" si="16"/>
        <v/>
      </c>
      <c r="S37" s="41" t="str">
        <f t="shared" si="3"/>
        <v/>
      </c>
      <c r="T37" s="40" t="str">
        <f t="shared" si="4"/>
        <v/>
      </c>
      <c r="W37" s="41">
        <v>35</v>
      </c>
      <c r="X37" s="41" t="str">
        <f t="shared" si="7"/>
        <v/>
      </c>
      <c r="Y37" s="40" t="str">
        <f t="shared" si="8"/>
        <v/>
      </c>
      <c r="Z37" s="40" t="str">
        <f t="shared" si="9"/>
        <v/>
      </c>
      <c r="AA37" s="40" t="str">
        <f t="shared" si="10"/>
        <v/>
      </c>
      <c r="AB37" s="40" t="str">
        <f t="shared" si="17"/>
        <v/>
      </c>
      <c r="AC37" s="40" t="str">
        <f t="shared" si="18"/>
        <v/>
      </c>
    </row>
    <row r="38" spans="2:29" x14ac:dyDescent="0.15">
      <c r="B38" s="40">
        <f>COUNTIF($C$27:C38,"BSB")+$B$26</f>
        <v>0</v>
      </c>
      <c r="C38" s="40" t="str">
        <f t="shared" si="15"/>
        <v/>
      </c>
      <c r="D38" s="42" t="str">
        <f>男子シングルス!I20</f>
        <v/>
      </c>
      <c r="E38" s="42" t="str">
        <f>男子シングルス!J20</f>
        <v/>
      </c>
      <c r="F38" s="42">
        <f>男子シングルス!K20</f>
        <v>0</v>
      </c>
      <c r="G38" s="43"/>
      <c r="H38" s="40">
        <f>COUNTIF($I$27:I38,"GSB")+$H$26</f>
        <v>0</v>
      </c>
      <c r="I38" s="40" t="str">
        <f t="shared" si="14"/>
        <v/>
      </c>
      <c r="J38" s="42" t="str">
        <f>女子シングルス!I20</f>
        <v/>
      </c>
      <c r="K38" s="42" t="str">
        <f>女子シングルス!J20</f>
        <v/>
      </c>
      <c r="L38" s="42">
        <f>女子シングルス!K20</f>
        <v>0</v>
      </c>
      <c r="M38" s="40">
        <f>COUNTIF($R$2:R38,参加者リスト!$L$5)</f>
        <v>0</v>
      </c>
      <c r="N38" s="40">
        <v>37</v>
      </c>
      <c r="O38" s="40" t="str">
        <f t="shared" si="1"/>
        <v/>
      </c>
      <c r="P38" s="40" t="str">
        <f t="shared" si="2"/>
        <v/>
      </c>
      <c r="Q38" s="40" t="str">
        <f>IF(P38="","",VLOOKUP(P38,参加者リスト!$E$13:$F$52,2,FALSE))</f>
        <v/>
      </c>
      <c r="R38" s="40" t="str">
        <f t="shared" si="16"/>
        <v/>
      </c>
      <c r="S38" s="41" t="str">
        <f t="shared" si="3"/>
        <v/>
      </c>
      <c r="T38" s="40" t="str">
        <f t="shared" si="4"/>
        <v/>
      </c>
      <c r="W38" s="41">
        <v>36</v>
      </c>
      <c r="X38" s="41" t="str">
        <f t="shared" si="7"/>
        <v/>
      </c>
      <c r="Y38" s="40" t="str">
        <f t="shared" si="8"/>
        <v/>
      </c>
      <c r="Z38" s="40" t="str">
        <f t="shared" si="9"/>
        <v/>
      </c>
      <c r="AA38" s="40" t="str">
        <f t="shared" si="10"/>
        <v/>
      </c>
      <c r="AB38" s="40" t="str">
        <f t="shared" si="17"/>
        <v/>
      </c>
      <c r="AC38" s="40" t="str">
        <f t="shared" si="18"/>
        <v/>
      </c>
    </row>
    <row r="39" spans="2:29" x14ac:dyDescent="0.15">
      <c r="B39" s="40">
        <f>COUNTIF($C$27:C39,"BSB")+$B$26</f>
        <v>0</v>
      </c>
      <c r="C39" s="40" t="str">
        <f t="shared" si="15"/>
        <v/>
      </c>
      <c r="D39" s="42" t="str">
        <f>男子シングルス!I21</f>
        <v/>
      </c>
      <c r="E39" s="42" t="str">
        <f>男子シングルス!J21</f>
        <v/>
      </c>
      <c r="F39" s="42">
        <f>男子シングルス!K21</f>
        <v>0</v>
      </c>
      <c r="G39" s="43"/>
      <c r="H39" s="40">
        <f>COUNTIF($I$27:I39,"GSB")+$H$26</f>
        <v>0</v>
      </c>
      <c r="I39" s="40" t="str">
        <f t="shared" si="14"/>
        <v/>
      </c>
      <c r="J39" s="42" t="str">
        <f>女子シングルス!I21</f>
        <v/>
      </c>
      <c r="K39" s="42" t="str">
        <f>女子シングルス!J21</f>
        <v/>
      </c>
      <c r="L39" s="42">
        <f>女子シングルス!K21</f>
        <v>0</v>
      </c>
      <c r="M39" s="40">
        <f>COUNTIF($R$2:R39,参加者リスト!$L$5)</f>
        <v>0</v>
      </c>
      <c r="N39" s="40">
        <v>38</v>
      </c>
      <c r="O39" s="40" t="str">
        <f t="shared" si="1"/>
        <v/>
      </c>
      <c r="P39" s="40" t="str">
        <f t="shared" si="2"/>
        <v/>
      </c>
      <c r="Q39" s="40" t="str">
        <f>IF(P39="","",VLOOKUP(P39,参加者リスト!$E$13:$F$52,2,FALSE))</f>
        <v/>
      </c>
      <c r="R39" s="40" t="str">
        <f t="shared" si="16"/>
        <v/>
      </c>
      <c r="S39" s="41" t="str">
        <f t="shared" si="3"/>
        <v/>
      </c>
      <c r="T39" s="40" t="str">
        <f t="shared" si="4"/>
        <v/>
      </c>
      <c r="W39" s="41">
        <v>37</v>
      </c>
      <c r="X39" s="41" t="str">
        <f t="shared" si="7"/>
        <v/>
      </c>
      <c r="Y39" s="40" t="str">
        <f t="shared" si="8"/>
        <v/>
      </c>
      <c r="Z39" s="40" t="str">
        <f t="shared" si="9"/>
        <v/>
      </c>
      <c r="AA39" s="40" t="str">
        <f t="shared" si="10"/>
        <v/>
      </c>
      <c r="AB39" s="40" t="str">
        <f t="shared" si="17"/>
        <v/>
      </c>
      <c r="AC39" s="40" t="str">
        <f t="shared" si="18"/>
        <v/>
      </c>
    </row>
    <row r="40" spans="2:29" x14ac:dyDescent="0.15">
      <c r="B40" s="40">
        <f>COUNTIF($C$27:C40,"BSB")+$B$26</f>
        <v>0</v>
      </c>
      <c r="C40" s="40" t="str">
        <f t="shared" si="15"/>
        <v/>
      </c>
      <c r="D40" s="42" t="str">
        <f>男子シングルス!I22</f>
        <v/>
      </c>
      <c r="E40" s="42" t="str">
        <f>男子シングルス!J22</f>
        <v/>
      </c>
      <c r="F40" s="42">
        <f>男子シングルス!K22</f>
        <v>0</v>
      </c>
      <c r="G40" s="43"/>
      <c r="H40" s="40">
        <f>COUNTIF($I$27:I40,"GSB")+$H$26</f>
        <v>0</v>
      </c>
      <c r="I40" s="40" t="str">
        <f t="shared" si="14"/>
        <v/>
      </c>
      <c r="J40" s="42" t="str">
        <f>女子シングルス!I22</f>
        <v/>
      </c>
      <c r="K40" s="42" t="str">
        <f>女子シングルス!J22</f>
        <v/>
      </c>
      <c r="L40" s="42">
        <f>女子シングルス!K22</f>
        <v>0</v>
      </c>
      <c r="M40" s="40">
        <f>COUNTIF($R$2:R40,参加者リスト!$L$5)</f>
        <v>0</v>
      </c>
      <c r="N40" s="40">
        <v>39</v>
      </c>
      <c r="O40" s="40" t="str">
        <f t="shared" si="1"/>
        <v/>
      </c>
      <c r="P40" s="40" t="str">
        <f t="shared" si="2"/>
        <v/>
      </c>
      <c r="Q40" s="40" t="str">
        <f>IF(P40="","",VLOOKUP(P40,参加者リスト!$E$13:$F$52,2,FALSE))</f>
        <v/>
      </c>
      <c r="R40" s="40" t="str">
        <f t="shared" si="16"/>
        <v/>
      </c>
      <c r="S40" s="41" t="str">
        <f t="shared" si="3"/>
        <v/>
      </c>
      <c r="T40" s="40" t="str">
        <f t="shared" si="4"/>
        <v/>
      </c>
      <c r="W40" s="41">
        <v>38</v>
      </c>
      <c r="X40" s="41" t="str">
        <f t="shared" si="7"/>
        <v/>
      </c>
      <c r="Y40" s="40" t="str">
        <f t="shared" si="8"/>
        <v/>
      </c>
      <c r="Z40" s="40" t="str">
        <f t="shared" si="9"/>
        <v/>
      </c>
      <c r="AA40" s="40" t="str">
        <f t="shared" si="10"/>
        <v/>
      </c>
      <c r="AB40" s="40" t="str">
        <f t="shared" si="17"/>
        <v/>
      </c>
      <c r="AC40" s="40" t="str">
        <f t="shared" si="18"/>
        <v/>
      </c>
    </row>
    <row r="41" spans="2:29" x14ac:dyDescent="0.15">
      <c r="B41" s="40">
        <f>COUNTIF($C$27:C41,"BSB")+$B$26</f>
        <v>0</v>
      </c>
      <c r="C41" s="40" t="str">
        <f t="shared" si="15"/>
        <v/>
      </c>
      <c r="D41" s="42" t="str">
        <f>男子シングルス!I23</f>
        <v/>
      </c>
      <c r="E41" s="42" t="str">
        <f>男子シングルス!J23</f>
        <v/>
      </c>
      <c r="F41" s="42">
        <f>男子シングルス!K23</f>
        <v>0</v>
      </c>
      <c r="G41" s="43"/>
      <c r="H41" s="40">
        <f>COUNTIF($I$27:I41,"GSB")+$H$26</f>
        <v>0</v>
      </c>
      <c r="I41" s="40" t="str">
        <f t="shared" si="14"/>
        <v/>
      </c>
      <c r="J41" s="42" t="str">
        <f>女子シングルス!I23</f>
        <v/>
      </c>
      <c r="K41" s="42" t="str">
        <f>女子シングルス!J23</f>
        <v/>
      </c>
      <c r="L41" s="42">
        <f>女子シングルス!K23</f>
        <v>0</v>
      </c>
      <c r="M41" s="40">
        <f>COUNTIF($R$2:R41,参加者リスト!$L$5)</f>
        <v>0</v>
      </c>
      <c r="N41" s="40">
        <v>40</v>
      </c>
      <c r="O41" s="40" t="str">
        <f t="shared" si="1"/>
        <v/>
      </c>
      <c r="P41" s="40" t="str">
        <f t="shared" si="2"/>
        <v/>
      </c>
      <c r="Q41" s="40" t="str">
        <f>IF(P41="","",VLOOKUP(P41,参加者リスト!$E$13:$F$52,2,FALSE))</f>
        <v/>
      </c>
      <c r="R41" s="40" t="str">
        <f t="shared" si="16"/>
        <v/>
      </c>
      <c r="S41" s="41" t="str">
        <f t="shared" si="3"/>
        <v/>
      </c>
      <c r="T41" s="40" t="str">
        <f t="shared" si="4"/>
        <v/>
      </c>
      <c r="W41" s="41">
        <v>39</v>
      </c>
      <c r="X41" s="41" t="str">
        <f t="shared" si="7"/>
        <v/>
      </c>
      <c r="Y41" s="40" t="str">
        <f t="shared" si="8"/>
        <v/>
      </c>
      <c r="Z41" s="40" t="str">
        <f t="shared" si="9"/>
        <v/>
      </c>
      <c r="AA41" s="40" t="str">
        <f t="shared" si="10"/>
        <v/>
      </c>
      <c r="AB41" s="40" t="str">
        <f t="shared" si="17"/>
        <v/>
      </c>
      <c r="AC41" s="40" t="str">
        <f t="shared" si="18"/>
        <v/>
      </c>
    </row>
    <row r="42" spans="2:29" x14ac:dyDescent="0.15">
      <c r="B42" s="40">
        <f>COUNTIF($C$27:C42,"BSB")+$B$26</f>
        <v>0</v>
      </c>
      <c r="C42" s="40" t="str">
        <f t="shared" si="15"/>
        <v/>
      </c>
      <c r="D42" s="42" t="str">
        <f>男子シングルス!I24</f>
        <v/>
      </c>
      <c r="E42" s="42" t="str">
        <f>男子シングルス!J24</f>
        <v/>
      </c>
      <c r="F42" s="42">
        <f>男子シングルス!K24</f>
        <v>0</v>
      </c>
      <c r="G42" s="43"/>
      <c r="H42" s="40">
        <f>COUNTIF($I$27:I42,"GSB")+$H$26</f>
        <v>0</v>
      </c>
      <c r="I42" s="40" t="str">
        <f t="shared" si="14"/>
        <v/>
      </c>
      <c r="J42" s="42" t="str">
        <f>女子シングルス!I24</f>
        <v/>
      </c>
      <c r="K42" s="42" t="str">
        <f>女子シングルス!J24</f>
        <v/>
      </c>
      <c r="L42" s="42">
        <f>女子シングルス!K24</f>
        <v>0</v>
      </c>
      <c r="M42" s="40">
        <f>COUNTIF($R$2:R42,参加者リスト!$L$5)</f>
        <v>0</v>
      </c>
      <c r="N42" s="40" t="s">
        <v>38</v>
      </c>
      <c r="O42" s="41" t="s">
        <v>34</v>
      </c>
      <c r="P42" s="41" t="s">
        <v>35</v>
      </c>
      <c r="Q42" s="41" t="s">
        <v>44</v>
      </c>
      <c r="R42" s="40" t="s">
        <v>43</v>
      </c>
      <c r="S42" s="41" t="s">
        <v>36</v>
      </c>
      <c r="T42" s="41" t="s">
        <v>37</v>
      </c>
      <c r="W42" s="41">
        <v>40</v>
      </c>
      <c r="Z42" s="40" t="str">
        <f>IF(W42="","",R82)</f>
        <v/>
      </c>
      <c r="AB42" s="40" t="str">
        <f t="shared" si="17"/>
        <v/>
      </c>
      <c r="AC42" s="40" t="str">
        <f t="shared" si="18"/>
        <v/>
      </c>
    </row>
    <row r="43" spans="2:29" x14ac:dyDescent="0.15">
      <c r="B43" s="40">
        <f>COUNTIF($C$27:C43,"BSB")+$B$26</f>
        <v>0</v>
      </c>
      <c r="C43" s="40" t="str">
        <f t="shared" si="15"/>
        <v/>
      </c>
      <c r="D43" s="42" t="str">
        <f>男子シングルス!I25</f>
        <v/>
      </c>
      <c r="E43" s="42" t="str">
        <f>男子シングルス!J25</f>
        <v/>
      </c>
      <c r="F43" s="42">
        <f>男子シングルス!K25</f>
        <v>0</v>
      </c>
      <c r="G43" s="43"/>
      <c r="H43" s="40">
        <f>COUNTIF($I$27:I43,"GSB")+$H$26</f>
        <v>0</v>
      </c>
      <c r="I43" s="40" t="str">
        <f t="shared" si="14"/>
        <v/>
      </c>
      <c r="J43" s="42" t="str">
        <f>女子シングルス!I25</f>
        <v/>
      </c>
      <c r="K43" s="42" t="str">
        <f>女子シングルス!J25</f>
        <v/>
      </c>
      <c r="L43" s="42">
        <f>女子シングルス!K25</f>
        <v>0</v>
      </c>
      <c r="M43" s="40">
        <f>COUNTIF($R$2:R43,参加者リスト!$L$5)</f>
        <v>0</v>
      </c>
      <c r="N43" s="40">
        <v>1</v>
      </c>
      <c r="O43" s="40" t="str">
        <f t="shared" ref="O43:O82" si="19">IFERROR(VLOOKUP(N43,一覧女子,2,FALSE),"")</f>
        <v/>
      </c>
      <c r="P43" s="40" t="str">
        <f t="shared" ref="P43:P82" si="20">IFERROR(VLOOKUP(N43,一覧女子,3,FALSE),"")</f>
        <v/>
      </c>
      <c r="Q43" s="40" t="str">
        <f>IF(P43="","",VLOOKUP(P43,参加者リスト!$L$13:$M$52,2,FALSE))</f>
        <v/>
      </c>
      <c r="R43" s="40" t="str">
        <f>VLOOKUP(N43,女子リスト,2,FALSE)</f>
        <v/>
      </c>
      <c r="S43" s="40" t="str">
        <f t="shared" ref="S43:S82" si="21">IFERROR(VLOOKUP(N43,一覧女子,4,FALSE),"")</f>
        <v/>
      </c>
      <c r="T43" s="40" t="str">
        <f t="shared" ref="T43:T82" si="22">IFERROR(VLOOKUP(N43,一覧女子,5,FALSE),"")</f>
        <v/>
      </c>
      <c r="W43" s="41">
        <v>41</v>
      </c>
      <c r="Z43" s="40" t="str">
        <f t="shared" ref="Z43:Z66" si="23">IF(W43="","",Z42)</f>
        <v/>
      </c>
      <c r="AB43" s="40" t="str">
        <f t="shared" si="17"/>
        <v/>
      </c>
      <c r="AC43" s="40" t="str">
        <f t="shared" si="18"/>
        <v/>
      </c>
    </row>
    <row r="44" spans="2:29" x14ac:dyDescent="0.15">
      <c r="B44" s="40">
        <f>COUNTIF($C$27:C44,"BSB")+$B$26</f>
        <v>0</v>
      </c>
      <c r="C44" s="40" t="str">
        <f t="shared" si="15"/>
        <v/>
      </c>
      <c r="D44" s="42" t="str">
        <f>男子シングルス!I26</f>
        <v/>
      </c>
      <c r="E44" s="42" t="str">
        <f>男子シングルス!J26</f>
        <v/>
      </c>
      <c r="F44" s="42">
        <f>男子シングルス!K26</f>
        <v>0</v>
      </c>
      <c r="G44" s="43"/>
      <c r="H44" s="40">
        <f>COUNTIF($I$27:I44,"GSB")+$H$26</f>
        <v>0</v>
      </c>
      <c r="I44" s="40" t="str">
        <f t="shared" si="14"/>
        <v/>
      </c>
      <c r="J44" s="42" t="str">
        <f>女子シングルス!I26</f>
        <v/>
      </c>
      <c r="K44" s="42" t="str">
        <f>女子シングルス!J26</f>
        <v/>
      </c>
      <c r="L44" s="42">
        <f>女子シングルス!K26</f>
        <v>0</v>
      </c>
      <c r="M44" s="40">
        <f>COUNTIF($R$2:R44,参加者リスト!$L$5)</f>
        <v>0</v>
      </c>
      <c r="N44" s="40">
        <v>2</v>
      </c>
      <c r="O44" s="40" t="str">
        <f t="shared" si="19"/>
        <v/>
      </c>
      <c r="P44" s="40" t="str">
        <f t="shared" si="20"/>
        <v/>
      </c>
      <c r="Q44" s="40" t="str">
        <f>IF(P44="","",VLOOKUP(P44,参加者リスト!$L$13:$M$52,2,FALSE))</f>
        <v/>
      </c>
      <c r="R44" s="40" t="str">
        <f t="shared" ref="R44:R82" si="24">IF(O44="","",R43)</f>
        <v/>
      </c>
      <c r="S44" s="40" t="str">
        <f t="shared" si="21"/>
        <v/>
      </c>
      <c r="T44" s="40" t="str">
        <f t="shared" si="22"/>
        <v/>
      </c>
      <c r="W44" s="41">
        <v>42</v>
      </c>
      <c r="Z44" s="40" t="str">
        <f t="shared" si="23"/>
        <v/>
      </c>
      <c r="AB44" s="40" t="str">
        <f t="shared" si="17"/>
        <v/>
      </c>
      <c r="AC44" s="40" t="str">
        <f t="shared" si="18"/>
        <v/>
      </c>
    </row>
    <row r="45" spans="2:29" x14ac:dyDescent="0.15">
      <c r="B45" s="40">
        <f>COUNTIF($C$27:C45,"BSB")+$B$26</f>
        <v>0</v>
      </c>
      <c r="C45" s="40" t="str">
        <f t="shared" si="15"/>
        <v/>
      </c>
      <c r="D45" s="42" t="str">
        <f>男子シングルス!I27</f>
        <v/>
      </c>
      <c r="E45" s="42" t="str">
        <f>男子シングルス!J27</f>
        <v/>
      </c>
      <c r="F45" s="42">
        <f>男子シングルス!K27</f>
        <v>0</v>
      </c>
      <c r="G45" s="43"/>
      <c r="H45" s="40">
        <f>COUNTIF($I$27:I45,"GSB")+$H$26</f>
        <v>0</v>
      </c>
      <c r="I45" s="40" t="str">
        <f t="shared" si="14"/>
        <v/>
      </c>
      <c r="J45" s="42" t="str">
        <f>女子シングルス!I27</f>
        <v/>
      </c>
      <c r="K45" s="42" t="str">
        <f>女子シングルス!J27</f>
        <v/>
      </c>
      <c r="L45" s="42">
        <f>女子シングルス!K27</f>
        <v>0</v>
      </c>
      <c r="M45" s="40">
        <f>COUNTIF($R$2:R45,参加者リスト!$L$5)</f>
        <v>0</v>
      </c>
      <c r="N45" s="40">
        <v>3</v>
      </c>
      <c r="O45" s="40" t="str">
        <f t="shared" si="19"/>
        <v/>
      </c>
      <c r="P45" s="40" t="str">
        <f t="shared" si="20"/>
        <v/>
      </c>
      <c r="Q45" s="40" t="str">
        <f>IF(P45="","",VLOOKUP(P45,参加者リスト!$L$13:$M$52,2,FALSE))</f>
        <v/>
      </c>
      <c r="R45" s="40" t="str">
        <f t="shared" si="24"/>
        <v/>
      </c>
      <c r="S45" s="40" t="str">
        <f t="shared" si="21"/>
        <v/>
      </c>
      <c r="T45" s="40" t="str">
        <f t="shared" si="22"/>
        <v/>
      </c>
      <c r="W45" s="41">
        <v>43</v>
      </c>
      <c r="Z45" s="40" t="str">
        <f t="shared" si="23"/>
        <v/>
      </c>
      <c r="AB45" s="40" t="str">
        <f t="shared" si="17"/>
        <v/>
      </c>
      <c r="AC45" s="40" t="str">
        <f t="shared" si="18"/>
        <v/>
      </c>
    </row>
    <row r="46" spans="2:29" x14ac:dyDescent="0.15">
      <c r="B46" s="40">
        <f>COUNTIF($C$27:C46,"BSB")+$B$26</f>
        <v>0</v>
      </c>
      <c r="C46" s="40" t="str">
        <f t="shared" si="15"/>
        <v/>
      </c>
      <c r="D46" s="42" t="str">
        <f>男子シングルス!I28</f>
        <v/>
      </c>
      <c r="E46" s="42" t="str">
        <f>男子シングルス!J28</f>
        <v/>
      </c>
      <c r="F46" s="42">
        <f>男子シングルス!K28</f>
        <v>0</v>
      </c>
      <c r="G46" s="43"/>
      <c r="H46" s="40">
        <f>COUNTIF($I$27:I46,"GSB")+$H$26</f>
        <v>0</v>
      </c>
      <c r="I46" s="40" t="str">
        <f t="shared" si="14"/>
        <v/>
      </c>
      <c r="J46" s="42" t="str">
        <f>女子シングルス!I28</f>
        <v/>
      </c>
      <c r="K46" s="42" t="str">
        <f>女子シングルス!J28</f>
        <v/>
      </c>
      <c r="L46" s="42">
        <f>女子シングルス!K28</f>
        <v>0</v>
      </c>
      <c r="M46" s="40">
        <f>COUNTIF($R$2:R46,参加者リスト!$L$5)</f>
        <v>0</v>
      </c>
      <c r="N46" s="40">
        <v>4</v>
      </c>
      <c r="O46" s="40" t="str">
        <f t="shared" si="19"/>
        <v/>
      </c>
      <c r="P46" s="40" t="str">
        <f t="shared" si="20"/>
        <v/>
      </c>
      <c r="Q46" s="40" t="str">
        <f>IF(P46="","",VLOOKUP(P46,参加者リスト!$L$13:$M$52,2,FALSE))</f>
        <v/>
      </c>
      <c r="R46" s="40" t="str">
        <f t="shared" si="24"/>
        <v/>
      </c>
      <c r="S46" s="40" t="str">
        <f t="shared" si="21"/>
        <v/>
      </c>
      <c r="T46" s="40" t="str">
        <f t="shared" si="22"/>
        <v/>
      </c>
      <c r="W46" s="41">
        <v>44</v>
      </c>
      <c r="Z46" s="40" t="str">
        <f t="shared" si="23"/>
        <v/>
      </c>
      <c r="AB46" s="40" t="str">
        <f t="shared" si="17"/>
        <v/>
      </c>
      <c r="AC46" s="40" t="str">
        <f t="shared" si="18"/>
        <v/>
      </c>
    </row>
    <row r="47" spans="2:29" x14ac:dyDescent="0.15">
      <c r="B47" s="40">
        <f>COUNTIF($C$27:C47,"BSB")+$B$26</f>
        <v>0</v>
      </c>
      <c r="C47" s="40" t="str">
        <f t="shared" si="15"/>
        <v/>
      </c>
      <c r="D47" s="42" t="str">
        <f>男子シングルス!I29</f>
        <v/>
      </c>
      <c r="E47" s="42" t="str">
        <f>男子シングルス!J29</f>
        <v/>
      </c>
      <c r="F47" s="42">
        <f>男子シングルス!K29</f>
        <v>0</v>
      </c>
      <c r="G47" s="43"/>
      <c r="H47" s="40">
        <f>COUNTIF($I$27:I47,"GSB")+$H$26</f>
        <v>0</v>
      </c>
      <c r="I47" s="40" t="str">
        <f t="shared" si="14"/>
        <v/>
      </c>
      <c r="J47" s="42" t="str">
        <f>女子シングルス!I29</f>
        <v/>
      </c>
      <c r="K47" s="42" t="str">
        <f>女子シングルス!J29</f>
        <v/>
      </c>
      <c r="L47" s="42">
        <f>女子シングルス!K29</f>
        <v>0</v>
      </c>
      <c r="M47" s="40">
        <f>COUNTIF($R$2:R47,参加者リスト!$L$5)</f>
        <v>0</v>
      </c>
      <c r="N47" s="40">
        <v>5</v>
      </c>
      <c r="O47" s="40" t="str">
        <f t="shared" si="19"/>
        <v/>
      </c>
      <c r="P47" s="40" t="str">
        <f t="shared" si="20"/>
        <v/>
      </c>
      <c r="Q47" s="40" t="str">
        <f>IF(P47="","",VLOOKUP(P47,参加者リスト!$L$13:$M$52,2,FALSE))</f>
        <v/>
      </c>
      <c r="R47" s="40" t="str">
        <f t="shared" si="24"/>
        <v/>
      </c>
      <c r="S47" s="40" t="str">
        <f t="shared" si="21"/>
        <v/>
      </c>
      <c r="T47" s="40" t="str">
        <f t="shared" si="22"/>
        <v/>
      </c>
      <c r="W47" s="41">
        <v>45</v>
      </c>
      <c r="Z47" s="40" t="str">
        <f t="shared" si="23"/>
        <v/>
      </c>
      <c r="AB47" s="40" t="str">
        <f t="shared" si="17"/>
        <v/>
      </c>
      <c r="AC47" s="40" t="str">
        <f t="shared" si="18"/>
        <v/>
      </c>
    </row>
    <row r="48" spans="2:29" x14ac:dyDescent="0.15">
      <c r="B48" s="40">
        <f>COUNTIF($C$27:C48,"BSB")+$B$26</f>
        <v>0</v>
      </c>
      <c r="C48" s="40" t="str">
        <f t="shared" si="15"/>
        <v/>
      </c>
      <c r="D48" s="42" t="str">
        <f>男子シングルス!I30</f>
        <v/>
      </c>
      <c r="E48" s="42" t="str">
        <f>男子シングルス!J30</f>
        <v/>
      </c>
      <c r="F48" s="42">
        <f>男子シングルス!K30</f>
        <v>0</v>
      </c>
      <c r="G48" s="43"/>
      <c r="H48" s="40">
        <f>COUNTIF($I$27:I48,"GSB")+$H$26</f>
        <v>0</v>
      </c>
      <c r="I48" s="40" t="str">
        <f t="shared" si="14"/>
        <v/>
      </c>
      <c r="J48" s="42" t="str">
        <f>女子シングルス!I30</f>
        <v/>
      </c>
      <c r="K48" s="42" t="str">
        <f>女子シングルス!J30</f>
        <v/>
      </c>
      <c r="L48" s="42">
        <f>女子シングルス!K30</f>
        <v>0</v>
      </c>
      <c r="M48" s="40">
        <f>COUNTIF($R$2:R48,参加者リスト!$L$5)</f>
        <v>0</v>
      </c>
      <c r="N48" s="40">
        <v>6</v>
      </c>
      <c r="O48" s="40" t="str">
        <f t="shared" si="19"/>
        <v/>
      </c>
      <c r="P48" s="40" t="str">
        <f t="shared" si="20"/>
        <v/>
      </c>
      <c r="Q48" s="40" t="str">
        <f>IF(P48="","",VLOOKUP(P48,参加者リスト!$L$13:$M$52,2,FALSE))</f>
        <v/>
      </c>
      <c r="R48" s="40" t="str">
        <f t="shared" si="24"/>
        <v/>
      </c>
      <c r="S48" s="40" t="str">
        <f t="shared" si="21"/>
        <v/>
      </c>
      <c r="T48" s="40" t="str">
        <f t="shared" si="22"/>
        <v/>
      </c>
      <c r="W48" s="41">
        <v>46</v>
      </c>
      <c r="Z48" s="40" t="str">
        <f t="shared" si="23"/>
        <v/>
      </c>
      <c r="AB48" s="40" t="str">
        <f t="shared" si="17"/>
        <v/>
      </c>
      <c r="AC48" s="40" t="str">
        <f t="shared" si="18"/>
        <v/>
      </c>
    </row>
    <row r="49" spans="2:29" x14ac:dyDescent="0.15">
      <c r="B49" s="40">
        <f>COUNTIF($C$27:C49,"BSB")+$B$26</f>
        <v>0</v>
      </c>
      <c r="C49" s="40" t="str">
        <f t="shared" si="15"/>
        <v/>
      </c>
      <c r="D49" s="42" t="str">
        <f>男子シングルス!I31</f>
        <v/>
      </c>
      <c r="E49" s="42" t="str">
        <f>男子シングルス!J31</f>
        <v/>
      </c>
      <c r="F49" s="42">
        <f>男子シングルス!K31</f>
        <v>0</v>
      </c>
      <c r="G49" s="43"/>
      <c r="H49" s="40">
        <f>COUNTIF($I$27:I49,"GSB")+$H$26</f>
        <v>0</v>
      </c>
      <c r="I49" s="40" t="str">
        <f t="shared" si="14"/>
        <v/>
      </c>
      <c r="J49" s="42" t="str">
        <f>女子シングルス!I31</f>
        <v/>
      </c>
      <c r="K49" s="42" t="str">
        <f>女子シングルス!J31</f>
        <v/>
      </c>
      <c r="L49" s="42">
        <f>女子シングルス!K31</f>
        <v>0</v>
      </c>
      <c r="M49" s="40">
        <f>COUNTIF($R$2:R49,参加者リスト!$L$5)</f>
        <v>0</v>
      </c>
      <c r="N49" s="40">
        <v>7</v>
      </c>
      <c r="O49" s="40" t="str">
        <f t="shared" si="19"/>
        <v/>
      </c>
      <c r="P49" s="40" t="str">
        <f t="shared" si="20"/>
        <v/>
      </c>
      <c r="Q49" s="40" t="str">
        <f>IF(P49="","",VLOOKUP(P49,参加者リスト!$L$13:$M$52,2,FALSE))</f>
        <v/>
      </c>
      <c r="R49" s="40" t="str">
        <f t="shared" si="24"/>
        <v/>
      </c>
      <c r="S49" s="40" t="str">
        <f t="shared" si="21"/>
        <v/>
      </c>
      <c r="T49" s="40" t="str">
        <f t="shared" si="22"/>
        <v/>
      </c>
      <c r="W49" s="41">
        <v>47</v>
      </c>
      <c r="Z49" s="40" t="str">
        <f t="shared" si="23"/>
        <v/>
      </c>
      <c r="AB49" s="40" t="str">
        <f t="shared" si="17"/>
        <v/>
      </c>
      <c r="AC49" s="40" t="str">
        <f t="shared" si="18"/>
        <v/>
      </c>
    </row>
    <row r="50" spans="2:29" x14ac:dyDescent="0.15">
      <c r="B50" s="40">
        <f>COUNTIF($C$27:C50,"BSB")+$B$26</f>
        <v>0</v>
      </c>
      <c r="C50" s="40" t="str">
        <f t="shared" si="15"/>
        <v/>
      </c>
      <c r="D50" s="42" t="str">
        <f>男子シングルス!I32</f>
        <v/>
      </c>
      <c r="E50" s="42" t="str">
        <f>男子シングルス!J32</f>
        <v/>
      </c>
      <c r="F50" s="42">
        <f>男子シングルス!K32</f>
        <v>0</v>
      </c>
      <c r="G50" s="43"/>
      <c r="H50" s="40">
        <f>COUNTIF($I$27:I50,"GSB")+$H$26</f>
        <v>0</v>
      </c>
      <c r="I50" s="40" t="str">
        <f t="shared" si="14"/>
        <v/>
      </c>
      <c r="J50" s="42" t="str">
        <f>女子シングルス!I32</f>
        <v/>
      </c>
      <c r="K50" s="42" t="str">
        <f>女子シングルス!J32</f>
        <v/>
      </c>
      <c r="L50" s="42">
        <f>女子シングルス!K32</f>
        <v>0</v>
      </c>
      <c r="M50" s="40">
        <f>COUNTIF($R$2:R50,参加者リスト!$L$5)</f>
        <v>0</v>
      </c>
      <c r="N50" s="40">
        <v>8</v>
      </c>
      <c r="O50" s="40" t="str">
        <f t="shared" si="19"/>
        <v/>
      </c>
      <c r="P50" s="40" t="str">
        <f t="shared" si="20"/>
        <v/>
      </c>
      <c r="Q50" s="40" t="str">
        <f>IF(P50="","",VLOOKUP(P50,参加者リスト!$L$13:$M$52,2,FALSE))</f>
        <v/>
      </c>
      <c r="R50" s="40" t="str">
        <f t="shared" si="24"/>
        <v/>
      </c>
      <c r="S50" s="40" t="str">
        <f t="shared" si="21"/>
        <v/>
      </c>
      <c r="T50" s="40" t="str">
        <f t="shared" si="22"/>
        <v/>
      </c>
      <c r="W50" s="41">
        <v>48</v>
      </c>
      <c r="Z50" s="40" t="str">
        <f t="shared" si="23"/>
        <v/>
      </c>
      <c r="AB50" s="40" t="str">
        <f t="shared" si="17"/>
        <v/>
      </c>
      <c r="AC50" s="40" t="str">
        <f t="shared" si="18"/>
        <v/>
      </c>
    </row>
    <row r="51" spans="2:29" x14ac:dyDescent="0.15">
      <c r="B51" s="40">
        <f>COUNTIF($C$27:C51,"BSB")+$B$26</f>
        <v>0</v>
      </c>
      <c r="C51" s="40" t="str">
        <f t="shared" si="15"/>
        <v/>
      </c>
      <c r="D51" s="42" t="str">
        <f>男子シングルス!I33</f>
        <v/>
      </c>
      <c r="E51" s="42" t="str">
        <f>男子シングルス!J33</f>
        <v/>
      </c>
      <c r="F51" s="42">
        <f>男子シングルス!K33</f>
        <v>0</v>
      </c>
      <c r="G51" s="43"/>
      <c r="H51" s="40">
        <f>COUNTIF($I$27:I51,"GSB")+$H$26</f>
        <v>0</v>
      </c>
      <c r="I51" s="40" t="str">
        <f t="shared" si="14"/>
        <v/>
      </c>
      <c r="J51" s="42" t="str">
        <f>女子シングルス!I33</f>
        <v/>
      </c>
      <c r="K51" s="42" t="str">
        <f>女子シングルス!J33</f>
        <v/>
      </c>
      <c r="L51" s="42">
        <f>女子シングルス!K33</f>
        <v>0</v>
      </c>
      <c r="M51" s="40">
        <f>COUNTIF($R$2:R51,参加者リスト!$L$5)</f>
        <v>0</v>
      </c>
      <c r="N51" s="40">
        <v>9</v>
      </c>
      <c r="O51" s="40" t="str">
        <f t="shared" si="19"/>
        <v/>
      </c>
      <c r="P51" s="40" t="str">
        <f t="shared" si="20"/>
        <v/>
      </c>
      <c r="Q51" s="40" t="str">
        <f>IF(P51="","",VLOOKUP(P51,参加者リスト!$L$13:$M$52,2,FALSE))</f>
        <v/>
      </c>
      <c r="R51" s="40" t="str">
        <f t="shared" si="24"/>
        <v/>
      </c>
      <c r="S51" s="40" t="str">
        <f t="shared" si="21"/>
        <v/>
      </c>
      <c r="T51" s="40" t="str">
        <f t="shared" si="22"/>
        <v/>
      </c>
      <c r="W51" s="41">
        <v>49</v>
      </c>
      <c r="Z51" s="40" t="str">
        <f t="shared" si="23"/>
        <v/>
      </c>
      <c r="AB51" s="40" t="str">
        <f t="shared" si="17"/>
        <v/>
      </c>
      <c r="AC51" s="40" t="str">
        <f t="shared" si="18"/>
        <v/>
      </c>
    </row>
    <row r="52" spans="2:29" x14ac:dyDescent="0.15">
      <c r="B52" s="40">
        <f>COUNTIF($C$27:C52,"BSC")+$B$51</f>
        <v>0</v>
      </c>
      <c r="C52" s="40" t="str">
        <f>IF(D52="","","BSC")</f>
        <v/>
      </c>
      <c r="D52" s="42" t="str">
        <f>男子シングルス!O9</f>
        <v/>
      </c>
      <c r="E52" s="42" t="str">
        <f>男子シングルス!P9</f>
        <v/>
      </c>
      <c r="F52" s="42">
        <f>男子シングルス!Q9</f>
        <v>0</v>
      </c>
      <c r="G52" s="43"/>
      <c r="H52" s="40">
        <f>COUNTIF(I52,"GSC")+$H$51</f>
        <v>0</v>
      </c>
      <c r="I52" s="40" t="str">
        <f t="shared" ref="I52:I76" si="25">IF(J52="","","GSC")</f>
        <v/>
      </c>
      <c r="J52" s="42" t="str">
        <f>女子シングルス!O9</f>
        <v/>
      </c>
      <c r="K52" s="42" t="str">
        <f>女子シングルス!P9</f>
        <v/>
      </c>
      <c r="L52" s="42">
        <f>女子シングルス!Q9</f>
        <v>0</v>
      </c>
      <c r="M52" s="40">
        <f>COUNTIF($R$2:R52,参加者リスト!$L$5)</f>
        <v>0</v>
      </c>
      <c r="N52" s="40">
        <v>10</v>
      </c>
      <c r="O52" s="40" t="str">
        <f t="shared" si="19"/>
        <v/>
      </c>
      <c r="P52" s="40" t="str">
        <f t="shared" si="20"/>
        <v/>
      </c>
      <c r="Q52" s="40" t="str">
        <f>IF(P52="","",VLOOKUP(P52,参加者リスト!$L$13:$M$52,2,FALSE))</f>
        <v/>
      </c>
      <c r="R52" s="40" t="str">
        <f t="shared" si="24"/>
        <v/>
      </c>
      <c r="S52" s="40" t="str">
        <f t="shared" si="21"/>
        <v/>
      </c>
      <c r="T52" s="40" t="str">
        <f t="shared" si="22"/>
        <v/>
      </c>
      <c r="W52" s="41">
        <v>50</v>
      </c>
      <c r="Z52" s="40" t="str">
        <f t="shared" si="23"/>
        <v/>
      </c>
      <c r="AB52" s="40" t="str">
        <f t="shared" si="17"/>
        <v/>
      </c>
      <c r="AC52" s="40" t="str">
        <f t="shared" si="18"/>
        <v/>
      </c>
    </row>
    <row r="53" spans="2:29" x14ac:dyDescent="0.15">
      <c r="B53" s="40">
        <f>COUNTIF($C$27:C53,"BSC")+$B$51</f>
        <v>0</v>
      </c>
      <c r="C53" s="40" t="str">
        <f t="shared" ref="C53:C76" si="26">IF(D53="","","BSC")</f>
        <v/>
      </c>
      <c r="D53" s="42" t="str">
        <f>男子シングルス!O10</f>
        <v/>
      </c>
      <c r="E53" s="42" t="str">
        <f>男子シングルス!P10</f>
        <v/>
      </c>
      <c r="F53" s="42">
        <f>男子シングルス!Q10</f>
        <v>0</v>
      </c>
      <c r="G53" s="43"/>
      <c r="H53" s="40">
        <f>COUNTIF($I$52:I53,"GSC")+$H$51</f>
        <v>0</v>
      </c>
      <c r="I53" s="40" t="str">
        <f t="shared" si="25"/>
        <v/>
      </c>
      <c r="J53" s="42" t="str">
        <f>女子シングルス!O10</f>
        <v/>
      </c>
      <c r="K53" s="42" t="str">
        <f>女子シングルス!P10</f>
        <v/>
      </c>
      <c r="L53" s="42">
        <f>女子シングルス!Q10</f>
        <v>0</v>
      </c>
      <c r="M53" s="40">
        <f>COUNTIF($R$2:R53,参加者リスト!$L$5)</f>
        <v>0</v>
      </c>
      <c r="N53" s="40">
        <v>11</v>
      </c>
      <c r="O53" s="40" t="str">
        <f t="shared" si="19"/>
        <v/>
      </c>
      <c r="P53" s="40" t="str">
        <f t="shared" si="20"/>
        <v/>
      </c>
      <c r="Q53" s="40" t="str">
        <f>IF(P53="","",VLOOKUP(P53,参加者リスト!$L$13:$M$52,2,FALSE))</f>
        <v/>
      </c>
      <c r="R53" s="40" t="str">
        <f t="shared" si="24"/>
        <v/>
      </c>
      <c r="S53" s="40" t="str">
        <f t="shared" si="21"/>
        <v/>
      </c>
      <c r="T53" s="40" t="str">
        <f t="shared" si="22"/>
        <v/>
      </c>
      <c r="W53" s="41">
        <v>51</v>
      </c>
      <c r="Z53" s="40" t="str">
        <f t="shared" si="23"/>
        <v/>
      </c>
      <c r="AB53" s="40" t="str">
        <f t="shared" si="17"/>
        <v/>
      </c>
      <c r="AC53" s="40" t="str">
        <f t="shared" si="18"/>
        <v/>
      </c>
    </row>
    <row r="54" spans="2:29" x14ac:dyDescent="0.15">
      <c r="B54" s="40">
        <f>COUNTIF($C$27:C54,"BSC")+$B$51</f>
        <v>0</v>
      </c>
      <c r="C54" s="40" t="str">
        <f t="shared" si="26"/>
        <v/>
      </c>
      <c r="D54" s="42" t="str">
        <f>男子シングルス!O11</f>
        <v/>
      </c>
      <c r="E54" s="42" t="str">
        <f>男子シングルス!P11</f>
        <v/>
      </c>
      <c r="F54" s="42">
        <f>男子シングルス!Q11</f>
        <v>0</v>
      </c>
      <c r="G54" s="43"/>
      <c r="H54" s="40">
        <f>COUNTIF($I$52:I54,"GSC")+$H$51</f>
        <v>0</v>
      </c>
      <c r="I54" s="40" t="str">
        <f t="shared" si="25"/>
        <v/>
      </c>
      <c r="J54" s="42" t="str">
        <f>女子シングルス!O11</f>
        <v/>
      </c>
      <c r="K54" s="42" t="str">
        <f>女子シングルス!P11</f>
        <v/>
      </c>
      <c r="L54" s="42">
        <f>女子シングルス!Q11</f>
        <v>0</v>
      </c>
      <c r="M54" s="40">
        <f>COUNTIF($R$2:R54,参加者リスト!$L$5)</f>
        <v>0</v>
      </c>
      <c r="N54" s="40">
        <v>12</v>
      </c>
      <c r="O54" s="40" t="str">
        <f t="shared" si="19"/>
        <v/>
      </c>
      <c r="P54" s="40" t="str">
        <f t="shared" si="20"/>
        <v/>
      </c>
      <c r="Q54" s="40" t="str">
        <f>IF(P54="","",VLOOKUP(P54,参加者リスト!$L$13:$M$52,2,FALSE))</f>
        <v/>
      </c>
      <c r="R54" s="40" t="str">
        <f t="shared" si="24"/>
        <v/>
      </c>
      <c r="S54" s="40" t="str">
        <f t="shared" si="21"/>
        <v/>
      </c>
      <c r="T54" s="40" t="str">
        <f t="shared" si="22"/>
        <v/>
      </c>
      <c r="W54" s="41">
        <v>52</v>
      </c>
      <c r="Z54" s="40" t="str">
        <f t="shared" si="23"/>
        <v/>
      </c>
      <c r="AB54" s="40" t="str">
        <f t="shared" si="17"/>
        <v/>
      </c>
      <c r="AC54" s="40" t="str">
        <f t="shared" si="18"/>
        <v/>
      </c>
    </row>
    <row r="55" spans="2:29" x14ac:dyDescent="0.15">
      <c r="B55" s="40">
        <f>COUNTIF($C$27:C55,"BSC")+$B$51</f>
        <v>0</v>
      </c>
      <c r="C55" s="40" t="str">
        <f t="shared" si="26"/>
        <v/>
      </c>
      <c r="D55" s="42" t="str">
        <f>男子シングルス!O12</f>
        <v/>
      </c>
      <c r="E55" s="42" t="str">
        <f>男子シングルス!P12</f>
        <v/>
      </c>
      <c r="F55" s="42">
        <f>男子シングルス!Q12</f>
        <v>0</v>
      </c>
      <c r="G55" s="43"/>
      <c r="H55" s="40">
        <f>COUNTIF($I$52:I55,"GSC")+$H$51</f>
        <v>0</v>
      </c>
      <c r="I55" s="40" t="str">
        <f t="shared" si="25"/>
        <v/>
      </c>
      <c r="J55" s="42" t="str">
        <f>女子シングルス!O12</f>
        <v/>
      </c>
      <c r="K55" s="42" t="str">
        <f>女子シングルス!P12</f>
        <v/>
      </c>
      <c r="L55" s="42">
        <f>女子シングルス!Q12</f>
        <v>0</v>
      </c>
      <c r="M55" s="40">
        <f>COUNTIF($R$2:R55,参加者リスト!$L$5)</f>
        <v>0</v>
      </c>
      <c r="N55" s="40">
        <v>13</v>
      </c>
      <c r="O55" s="40" t="str">
        <f t="shared" si="19"/>
        <v/>
      </c>
      <c r="P55" s="40" t="str">
        <f t="shared" si="20"/>
        <v/>
      </c>
      <c r="Q55" s="40" t="str">
        <f>IF(P55="","",VLOOKUP(P55,参加者リスト!$L$13:$M$52,2,FALSE))</f>
        <v/>
      </c>
      <c r="R55" s="40" t="str">
        <f t="shared" si="24"/>
        <v/>
      </c>
      <c r="S55" s="40" t="str">
        <f t="shared" si="21"/>
        <v/>
      </c>
      <c r="T55" s="40" t="str">
        <f t="shared" si="22"/>
        <v/>
      </c>
      <c r="W55" s="41">
        <v>53</v>
      </c>
      <c r="Z55" s="40" t="str">
        <f t="shared" si="23"/>
        <v/>
      </c>
      <c r="AB55" s="40" t="str">
        <f t="shared" si="17"/>
        <v/>
      </c>
      <c r="AC55" s="40" t="str">
        <f t="shared" si="18"/>
        <v/>
      </c>
    </row>
    <row r="56" spans="2:29" x14ac:dyDescent="0.15">
      <c r="B56" s="40">
        <f>COUNTIF($C$27:C56,"BSC")+$B$51</f>
        <v>0</v>
      </c>
      <c r="C56" s="40" t="str">
        <f t="shared" si="26"/>
        <v/>
      </c>
      <c r="D56" s="42" t="str">
        <f>男子シングルス!O13</f>
        <v/>
      </c>
      <c r="E56" s="42" t="str">
        <f>男子シングルス!P13</f>
        <v/>
      </c>
      <c r="F56" s="42">
        <f>男子シングルス!Q13</f>
        <v>0</v>
      </c>
      <c r="G56" s="43"/>
      <c r="H56" s="40">
        <f>COUNTIF($I$52:I56,"GSC")+$H$51</f>
        <v>0</v>
      </c>
      <c r="I56" s="40" t="str">
        <f t="shared" si="25"/>
        <v/>
      </c>
      <c r="J56" s="42" t="str">
        <f>女子シングルス!O13</f>
        <v/>
      </c>
      <c r="K56" s="42" t="str">
        <f>女子シングルス!P13</f>
        <v/>
      </c>
      <c r="L56" s="42">
        <f>女子シングルス!Q13</f>
        <v>0</v>
      </c>
      <c r="M56" s="40">
        <f>COUNTIF($R$2:R56,参加者リスト!$L$5)</f>
        <v>0</v>
      </c>
      <c r="N56" s="40">
        <v>14</v>
      </c>
      <c r="O56" s="40" t="str">
        <f t="shared" si="19"/>
        <v/>
      </c>
      <c r="P56" s="40" t="str">
        <f t="shared" si="20"/>
        <v/>
      </c>
      <c r="Q56" s="40" t="str">
        <f>IF(P56="","",VLOOKUP(P56,参加者リスト!$L$13:$M$52,2,FALSE))</f>
        <v/>
      </c>
      <c r="R56" s="40" t="str">
        <f t="shared" si="24"/>
        <v/>
      </c>
      <c r="S56" s="40" t="str">
        <f t="shared" si="21"/>
        <v/>
      </c>
      <c r="T56" s="40" t="str">
        <f t="shared" si="22"/>
        <v/>
      </c>
      <c r="W56" s="41">
        <v>54</v>
      </c>
      <c r="Z56" s="40" t="str">
        <f t="shared" si="23"/>
        <v/>
      </c>
      <c r="AB56" s="40" t="str">
        <f t="shared" si="17"/>
        <v/>
      </c>
      <c r="AC56" s="40" t="str">
        <f t="shared" si="18"/>
        <v/>
      </c>
    </row>
    <row r="57" spans="2:29" x14ac:dyDescent="0.15">
      <c r="B57" s="40">
        <f>COUNTIF($C$27:C57,"BSC")+$B$51</f>
        <v>0</v>
      </c>
      <c r="C57" s="40" t="str">
        <f t="shared" si="26"/>
        <v/>
      </c>
      <c r="D57" s="42" t="str">
        <f>男子シングルス!O14</f>
        <v/>
      </c>
      <c r="E57" s="42" t="str">
        <f>男子シングルス!P14</f>
        <v/>
      </c>
      <c r="F57" s="42">
        <f>男子シングルス!Q14</f>
        <v>0</v>
      </c>
      <c r="G57" s="43"/>
      <c r="H57" s="40">
        <f>COUNTIF($I$52:I57,"GSC")+$H$51</f>
        <v>0</v>
      </c>
      <c r="I57" s="40" t="str">
        <f t="shared" si="25"/>
        <v/>
      </c>
      <c r="J57" s="42" t="str">
        <f>女子シングルス!O14</f>
        <v/>
      </c>
      <c r="K57" s="42" t="str">
        <f>女子シングルス!P14</f>
        <v/>
      </c>
      <c r="L57" s="42">
        <f>女子シングルス!Q14</f>
        <v>0</v>
      </c>
      <c r="M57" s="40">
        <f>COUNTIF($R$2:R57,参加者リスト!$L$5)</f>
        <v>0</v>
      </c>
      <c r="N57" s="40">
        <v>15</v>
      </c>
      <c r="O57" s="40" t="str">
        <f t="shared" si="19"/>
        <v/>
      </c>
      <c r="P57" s="40" t="str">
        <f t="shared" si="20"/>
        <v/>
      </c>
      <c r="Q57" s="40" t="str">
        <f>IF(P57="","",VLOOKUP(P57,参加者リスト!$L$13:$M$52,2,FALSE))</f>
        <v/>
      </c>
      <c r="R57" s="40" t="str">
        <f t="shared" si="24"/>
        <v/>
      </c>
      <c r="S57" s="40" t="str">
        <f t="shared" si="21"/>
        <v/>
      </c>
      <c r="T57" s="40" t="str">
        <f t="shared" si="22"/>
        <v/>
      </c>
      <c r="W57" s="41">
        <v>55</v>
      </c>
      <c r="Z57" s="40" t="str">
        <f t="shared" si="23"/>
        <v/>
      </c>
      <c r="AB57" s="40" t="str">
        <f t="shared" si="17"/>
        <v/>
      </c>
      <c r="AC57" s="40" t="str">
        <f t="shared" si="18"/>
        <v/>
      </c>
    </row>
    <row r="58" spans="2:29" x14ac:dyDescent="0.15">
      <c r="B58" s="40">
        <f>COUNTIF($C$27:C58,"BSC")+$B$51</f>
        <v>0</v>
      </c>
      <c r="C58" s="40" t="str">
        <f t="shared" si="26"/>
        <v/>
      </c>
      <c r="D58" s="42" t="str">
        <f>男子シングルス!O15</f>
        <v/>
      </c>
      <c r="E58" s="42" t="str">
        <f>男子シングルス!P15</f>
        <v/>
      </c>
      <c r="F58" s="42">
        <f>男子シングルス!Q15</f>
        <v>0</v>
      </c>
      <c r="G58" s="43"/>
      <c r="H58" s="40">
        <f>COUNTIF($I$52:I58,"GSC")+$H$51</f>
        <v>0</v>
      </c>
      <c r="I58" s="40" t="str">
        <f t="shared" si="25"/>
        <v/>
      </c>
      <c r="J58" s="42" t="str">
        <f>女子シングルス!O15</f>
        <v/>
      </c>
      <c r="K58" s="42" t="str">
        <f>女子シングルス!P15</f>
        <v/>
      </c>
      <c r="L58" s="42">
        <f>女子シングルス!Q15</f>
        <v>0</v>
      </c>
      <c r="M58" s="40">
        <f>COUNTIF($R$2:R58,参加者リスト!$L$5)</f>
        <v>0</v>
      </c>
      <c r="N58" s="40">
        <v>16</v>
      </c>
      <c r="O58" s="40" t="str">
        <f t="shared" si="19"/>
        <v/>
      </c>
      <c r="P58" s="40" t="str">
        <f t="shared" si="20"/>
        <v/>
      </c>
      <c r="Q58" s="40" t="str">
        <f>IF(P58="","",VLOOKUP(P58,参加者リスト!$L$13:$M$52,2,FALSE))</f>
        <v/>
      </c>
      <c r="R58" s="40" t="str">
        <f t="shared" si="24"/>
        <v/>
      </c>
      <c r="S58" s="40" t="str">
        <f t="shared" si="21"/>
        <v/>
      </c>
      <c r="T58" s="40" t="str">
        <f t="shared" si="22"/>
        <v/>
      </c>
      <c r="W58" s="41">
        <v>56</v>
      </c>
      <c r="Z58" s="40" t="str">
        <f t="shared" si="23"/>
        <v/>
      </c>
      <c r="AB58" s="40" t="str">
        <f t="shared" si="17"/>
        <v/>
      </c>
      <c r="AC58" s="40" t="str">
        <f t="shared" si="18"/>
        <v/>
      </c>
    </row>
    <row r="59" spans="2:29" x14ac:dyDescent="0.15">
      <c r="B59" s="40">
        <f>COUNTIF($C$27:C59,"BSC")+$B$51</f>
        <v>0</v>
      </c>
      <c r="C59" s="40" t="str">
        <f t="shared" si="26"/>
        <v/>
      </c>
      <c r="D59" s="42" t="str">
        <f>男子シングルス!O16</f>
        <v/>
      </c>
      <c r="E59" s="42" t="str">
        <f>男子シングルス!P16</f>
        <v/>
      </c>
      <c r="F59" s="42">
        <f>男子シングルス!Q16</f>
        <v>0</v>
      </c>
      <c r="G59" s="43"/>
      <c r="H59" s="40">
        <f>COUNTIF($I$52:I59,"GSC")+$H$51</f>
        <v>0</v>
      </c>
      <c r="I59" s="40" t="str">
        <f t="shared" si="25"/>
        <v/>
      </c>
      <c r="J59" s="42" t="str">
        <f>女子シングルス!O16</f>
        <v/>
      </c>
      <c r="K59" s="42" t="str">
        <f>女子シングルス!P16</f>
        <v/>
      </c>
      <c r="L59" s="42">
        <f>女子シングルス!Q16</f>
        <v>0</v>
      </c>
      <c r="M59" s="40">
        <f>COUNTIF($R$2:R59,参加者リスト!$L$5)</f>
        <v>0</v>
      </c>
      <c r="N59" s="40">
        <v>17</v>
      </c>
      <c r="O59" s="40" t="str">
        <f t="shared" si="19"/>
        <v/>
      </c>
      <c r="P59" s="40" t="str">
        <f t="shared" si="20"/>
        <v/>
      </c>
      <c r="Q59" s="40" t="str">
        <f>IF(P59="","",VLOOKUP(P59,参加者リスト!$L$13:$M$52,2,FALSE))</f>
        <v/>
      </c>
      <c r="R59" s="40" t="str">
        <f t="shared" si="24"/>
        <v/>
      </c>
      <c r="S59" s="40" t="str">
        <f t="shared" si="21"/>
        <v/>
      </c>
      <c r="T59" s="40" t="str">
        <f t="shared" si="22"/>
        <v/>
      </c>
      <c r="W59" s="41">
        <v>57</v>
      </c>
      <c r="Z59" s="40" t="str">
        <f t="shared" si="23"/>
        <v/>
      </c>
      <c r="AB59" s="40" t="str">
        <f t="shared" si="17"/>
        <v/>
      </c>
      <c r="AC59" s="40" t="str">
        <f t="shared" si="18"/>
        <v/>
      </c>
    </row>
    <row r="60" spans="2:29" x14ac:dyDescent="0.15">
      <c r="B60" s="40">
        <f>COUNTIF($C$27:C60,"BSC")+$B$51</f>
        <v>0</v>
      </c>
      <c r="C60" s="40" t="str">
        <f t="shared" si="26"/>
        <v/>
      </c>
      <c r="D60" s="42" t="str">
        <f>男子シングルス!O17</f>
        <v/>
      </c>
      <c r="E60" s="42" t="str">
        <f>男子シングルス!P17</f>
        <v/>
      </c>
      <c r="F60" s="42">
        <f>男子シングルス!Q17</f>
        <v>0</v>
      </c>
      <c r="G60" s="43"/>
      <c r="H60" s="40">
        <f>COUNTIF($I$52:I60,"GSC")+$H$51</f>
        <v>0</v>
      </c>
      <c r="I60" s="40" t="str">
        <f t="shared" si="25"/>
        <v/>
      </c>
      <c r="J60" s="42" t="str">
        <f>女子シングルス!O17</f>
        <v/>
      </c>
      <c r="K60" s="42" t="str">
        <f>女子シングルス!P17</f>
        <v/>
      </c>
      <c r="L60" s="42">
        <f>女子シングルス!Q17</f>
        <v>0</v>
      </c>
      <c r="M60" s="40">
        <f>COUNTIF($R$2:R60,参加者リスト!$L$5)</f>
        <v>0</v>
      </c>
      <c r="N60" s="40">
        <v>18</v>
      </c>
      <c r="O60" s="40" t="str">
        <f t="shared" si="19"/>
        <v/>
      </c>
      <c r="P60" s="40" t="str">
        <f t="shared" si="20"/>
        <v/>
      </c>
      <c r="Q60" s="40" t="str">
        <f>IF(P60="","",VLOOKUP(P60,参加者リスト!$L$13:$M$52,2,FALSE))</f>
        <v/>
      </c>
      <c r="R60" s="40" t="str">
        <f t="shared" si="24"/>
        <v/>
      </c>
      <c r="S60" s="40" t="str">
        <f t="shared" si="21"/>
        <v/>
      </c>
      <c r="T60" s="40" t="str">
        <f t="shared" si="22"/>
        <v/>
      </c>
      <c r="W60" s="41">
        <v>58</v>
      </c>
      <c r="Z60" s="40" t="str">
        <f t="shared" si="23"/>
        <v/>
      </c>
      <c r="AB60" s="40" t="str">
        <f t="shared" si="17"/>
        <v/>
      </c>
      <c r="AC60" s="40" t="str">
        <f t="shared" si="18"/>
        <v/>
      </c>
    </row>
    <row r="61" spans="2:29" x14ac:dyDescent="0.15">
      <c r="B61" s="40">
        <f>COUNTIF($C$27:C61,"BSC")+$B$51</f>
        <v>0</v>
      </c>
      <c r="C61" s="40" t="str">
        <f t="shared" si="26"/>
        <v/>
      </c>
      <c r="D61" s="42" t="str">
        <f>男子シングルス!O18</f>
        <v/>
      </c>
      <c r="E61" s="42" t="str">
        <f>男子シングルス!P18</f>
        <v/>
      </c>
      <c r="F61" s="42">
        <f>男子シングルス!Q18</f>
        <v>0</v>
      </c>
      <c r="G61" s="43"/>
      <c r="H61" s="40">
        <f>COUNTIF($I$52:I61,"GSC")+$H$51</f>
        <v>0</v>
      </c>
      <c r="I61" s="40" t="str">
        <f t="shared" si="25"/>
        <v/>
      </c>
      <c r="J61" s="42" t="str">
        <f>女子シングルス!O18</f>
        <v/>
      </c>
      <c r="K61" s="42" t="str">
        <f>女子シングルス!P18</f>
        <v/>
      </c>
      <c r="L61" s="42">
        <f>女子シングルス!Q18</f>
        <v>0</v>
      </c>
      <c r="M61" s="40">
        <f>COUNTIF($R$2:R61,参加者リスト!$L$5)</f>
        <v>0</v>
      </c>
      <c r="N61" s="40">
        <v>19</v>
      </c>
      <c r="O61" s="40" t="str">
        <f t="shared" si="19"/>
        <v/>
      </c>
      <c r="P61" s="40" t="str">
        <f t="shared" si="20"/>
        <v/>
      </c>
      <c r="Q61" s="40" t="str">
        <f>IF(P61="","",VLOOKUP(P61,参加者リスト!$L$13:$M$52,2,FALSE))</f>
        <v/>
      </c>
      <c r="R61" s="40" t="str">
        <f t="shared" si="24"/>
        <v/>
      </c>
      <c r="S61" s="40" t="str">
        <f t="shared" si="21"/>
        <v/>
      </c>
      <c r="T61" s="40" t="str">
        <f t="shared" si="22"/>
        <v/>
      </c>
      <c r="W61" s="41">
        <v>59</v>
      </c>
      <c r="Z61" s="40" t="str">
        <f t="shared" si="23"/>
        <v/>
      </c>
      <c r="AB61" s="40" t="str">
        <f t="shared" si="17"/>
        <v/>
      </c>
      <c r="AC61" s="40" t="str">
        <f t="shared" si="18"/>
        <v/>
      </c>
    </row>
    <row r="62" spans="2:29" x14ac:dyDescent="0.15">
      <c r="B62" s="40">
        <f>COUNTIF($C$27:C62,"BSC")+$B$51</f>
        <v>0</v>
      </c>
      <c r="C62" s="40" t="str">
        <f t="shared" si="26"/>
        <v/>
      </c>
      <c r="D62" s="42" t="str">
        <f>男子シングルス!O19</f>
        <v/>
      </c>
      <c r="E62" s="42" t="str">
        <f>男子シングルス!P19</f>
        <v/>
      </c>
      <c r="F62" s="42">
        <f>男子シングルス!Q19</f>
        <v>0</v>
      </c>
      <c r="G62" s="43"/>
      <c r="H62" s="40">
        <f>COUNTIF($I$52:I62,"GSC")+$H$51</f>
        <v>0</v>
      </c>
      <c r="I62" s="40" t="str">
        <f t="shared" si="25"/>
        <v/>
      </c>
      <c r="J62" s="42" t="str">
        <f>女子シングルス!O19</f>
        <v/>
      </c>
      <c r="K62" s="42" t="str">
        <f>女子シングルス!P19</f>
        <v/>
      </c>
      <c r="L62" s="42">
        <f>女子シングルス!Q19</f>
        <v>0</v>
      </c>
      <c r="M62" s="40">
        <f>COUNTIF($R$2:R62,参加者リスト!$L$5)</f>
        <v>0</v>
      </c>
      <c r="N62" s="40">
        <v>20</v>
      </c>
      <c r="O62" s="40" t="str">
        <f t="shared" si="19"/>
        <v/>
      </c>
      <c r="P62" s="40" t="str">
        <f t="shared" si="20"/>
        <v/>
      </c>
      <c r="Q62" s="40" t="str">
        <f>IF(P62="","",VLOOKUP(P62,参加者リスト!$L$13:$M$52,2,FALSE))</f>
        <v/>
      </c>
      <c r="R62" s="40" t="str">
        <f t="shared" si="24"/>
        <v/>
      </c>
      <c r="S62" s="40" t="str">
        <f t="shared" si="21"/>
        <v/>
      </c>
      <c r="T62" s="40" t="str">
        <f t="shared" si="22"/>
        <v/>
      </c>
      <c r="W62" s="41">
        <v>60</v>
      </c>
      <c r="Z62" s="40" t="str">
        <f t="shared" si="23"/>
        <v/>
      </c>
      <c r="AB62" s="40" t="str">
        <f t="shared" si="17"/>
        <v/>
      </c>
      <c r="AC62" s="40" t="str">
        <f t="shared" si="18"/>
        <v/>
      </c>
    </row>
    <row r="63" spans="2:29" x14ac:dyDescent="0.15">
      <c r="B63" s="40">
        <f>COUNTIF($C$27:C63,"BSC")+$B$51</f>
        <v>0</v>
      </c>
      <c r="C63" s="40" t="str">
        <f t="shared" si="26"/>
        <v/>
      </c>
      <c r="D63" s="42" t="str">
        <f>男子シングルス!O20</f>
        <v/>
      </c>
      <c r="E63" s="42" t="str">
        <f>男子シングルス!P20</f>
        <v/>
      </c>
      <c r="F63" s="42">
        <f>男子シングルス!Q20</f>
        <v>0</v>
      </c>
      <c r="G63" s="43"/>
      <c r="H63" s="40">
        <f>COUNTIF($I$52:I63,"GSC")+$H$51</f>
        <v>0</v>
      </c>
      <c r="I63" s="40" t="str">
        <f t="shared" si="25"/>
        <v/>
      </c>
      <c r="J63" s="42" t="str">
        <f>女子シングルス!O20</f>
        <v/>
      </c>
      <c r="K63" s="42" t="str">
        <f>女子シングルス!P20</f>
        <v/>
      </c>
      <c r="L63" s="42">
        <f>女子シングルス!Q20</f>
        <v>0</v>
      </c>
      <c r="M63" s="40">
        <f>COUNTIF($R$2:R63,参加者リスト!$L$5)</f>
        <v>0</v>
      </c>
      <c r="N63" s="40">
        <v>21</v>
      </c>
      <c r="O63" s="40" t="str">
        <f t="shared" si="19"/>
        <v/>
      </c>
      <c r="P63" s="40" t="str">
        <f t="shared" si="20"/>
        <v/>
      </c>
      <c r="Q63" s="40" t="str">
        <f>IF(P63="","",VLOOKUP(P63,参加者リスト!$L$13:$M$52,2,FALSE))</f>
        <v/>
      </c>
      <c r="R63" s="40" t="str">
        <f t="shared" si="24"/>
        <v/>
      </c>
      <c r="S63" s="40" t="str">
        <f t="shared" si="21"/>
        <v/>
      </c>
      <c r="T63" s="40" t="str">
        <f t="shared" si="22"/>
        <v/>
      </c>
      <c r="W63" s="41">
        <v>61</v>
      </c>
      <c r="Z63" s="40" t="str">
        <f t="shared" si="23"/>
        <v/>
      </c>
      <c r="AB63" s="40" t="str">
        <f t="shared" si="17"/>
        <v/>
      </c>
      <c r="AC63" s="40" t="str">
        <f t="shared" si="18"/>
        <v/>
      </c>
    </row>
    <row r="64" spans="2:29" x14ac:dyDescent="0.15">
      <c r="B64" s="40">
        <f>COUNTIF($C$27:C64,"BSC")+$B$51</f>
        <v>0</v>
      </c>
      <c r="C64" s="40" t="str">
        <f t="shared" si="26"/>
        <v/>
      </c>
      <c r="D64" s="42" t="str">
        <f>男子シングルス!O21</f>
        <v/>
      </c>
      <c r="E64" s="42" t="str">
        <f>男子シングルス!P21</f>
        <v/>
      </c>
      <c r="F64" s="42">
        <f>男子シングルス!Q21</f>
        <v>0</v>
      </c>
      <c r="G64" s="43"/>
      <c r="H64" s="40">
        <f>COUNTIF($I$52:I64,"GSC")+$H$51</f>
        <v>0</v>
      </c>
      <c r="I64" s="40" t="str">
        <f t="shared" si="25"/>
        <v/>
      </c>
      <c r="J64" s="42" t="str">
        <f>女子シングルス!O21</f>
        <v/>
      </c>
      <c r="K64" s="42" t="str">
        <f>女子シングルス!P21</f>
        <v/>
      </c>
      <c r="L64" s="42">
        <f>女子シングルス!Q21</f>
        <v>0</v>
      </c>
      <c r="M64" s="40">
        <f>COUNTIF($R$2:R64,参加者リスト!$L$5)</f>
        <v>0</v>
      </c>
      <c r="N64" s="40">
        <v>22</v>
      </c>
      <c r="O64" s="40" t="str">
        <f t="shared" si="19"/>
        <v/>
      </c>
      <c r="P64" s="40" t="str">
        <f t="shared" si="20"/>
        <v/>
      </c>
      <c r="Q64" s="40" t="str">
        <f>IF(P64="","",VLOOKUP(P64,参加者リスト!$L$13:$M$52,2,FALSE))</f>
        <v/>
      </c>
      <c r="R64" s="40" t="str">
        <f t="shared" si="24"/>
        <v/>
      </c>
      <c r="S64" s="40" t="str">
        <f t="shared" si="21"/>
        <v/>
      </c>
      <c r="T64" s="40" t="str">
        <f t="shared" si="22"/>
        <v/>
      </c>
      <c r="W64" s="41">
        <v>62</v>
      </c>
      <c r="Z64" s="40" t="str">
        <f t="shared" si="23"/>
        <v/>
      </c>
      <c r="AB64" s="40" t="str">
        <f t="shared" si="17"/>
        <v/>
      </c>
      <c r="AC64" s="40" t="str">
        <f t="shared" si="18"/>
        <v/>
      </c>
    </row>
    <row r="65" spans="2:29" x14ac:dyDescent="0.15">
      <c r="B65" s="40">
        <f>COUNTIF($C$27:C65,"BSC")+$B$51</f>
        <v>0</v>
      </c>
      <c r="C65" s="40" t="str">
        <f t="shared" si="26"/>
        <v/>
      </c>
      <c r="D65" s="42" t="str">
        <f>男子シングルス!O22</f>
        <v/>
      </c>
      <c r="E65" s="42" t="str">
        <f>男子シングルス!P22</f>
        <v/>
      </c>
      <c r="F65" s="42">
        <f>男子シングルス!Q22</f>
        <v>0</v>
      </c>
      <c r="G65" s="43"/>
      <c r="H65" s="40">
        <f>COUNTIF($I$52:I65,"GSC")+$H$51</f>
        <v>0</v>
      </c>
      <c r="I65" s="40" t="str">
        <f t="shared" si="25"/>
        <v/>
      </c>
      <c r="J65" s="42" t="str">
        <f>女子シングルス!O22</f>
        <v/>
      </c>
      <c r="K65" s="42" t="str">
        <f>女子シングルス!P22</f>
        <v/>
      </c>
      <c r="L65" s="42">
        <f>女子シングルス!Q22</f>
        <v>0</v>
      </c>
      <c r="M65" s="40">
        <f>COUNTIF($R$2:R65,参加者リスト!$L$5)</f>
        <v>0</v>
      </c>
      <c r="N65" s="40">
        <v>23</v>
      </c>
      <c r="O65" s="40" t="str">
        <f t="shared" si="19"/>
        <v/>
      </c>
      <c r="P65" s="40" t="str">
        <f t="shared" si="20"/>
        <v/>
      </c>
      <c r="Q65" s="40" t="str">
        <f>IF(P65="","",VLOOKUP(P65,参加者リスト!$L$13:$M$52,2,FALSE))</f>
        <v/>
      </c>
      <c r="R65" s="40" t="str">
        <f t="shared" si="24"/>
        <v/>
      </c>
      <c r="S65" s="40" t="str">
        <f t="shared" si="21"/>
        <v/>
      </c>
      <c r="T65" s="40" t="str">
        <f t="shared" si="22"/>
        <v/>
      </c>
      <c r="W65" s="41">
        <v>63</v>
      </c>
      <c r="Z65" s="40" t="str">
        <f t="shared" si="23"/>
        <v/>
      </c>
      <c r="AB65" s="40" t="str">
        <f t="shared" si="17"/>
        <v/>
      </c>
      <c r="AC65" s="40" t="str">
        <f t="shared" si="18"/>
        <v/>
      </c>
    </row>
    <row r="66" spans="2:29" x14ac:dyDescent="0.15">
      <c r="B66" s="40">
        <f>COUNTIF($C$27:C66,"BSC")+$B$51</f>
        <v>0</v>
      </c>
      <c r="C66" s="40" t="str">
        <f t="shared" si="26"/>
        <v/>
      </c>
      <c r="D66" s="42" t="str">
        <f>男子シングルス!O23</f>
        <v/>
      </c>
      <c r="E66" s="42" t="str">
        <f>男子シングルス!P23</f>
        <v/>
      </c>
      <c r="F66" s="42">
        <f>男子シングルス!Q23</f>
        <v>0</v>
      </c>
      <c r="G66" s="43"/>
      <c r="H66" s="40">
        <f>COUNTIF($I$52:I66,"GSC")+$H$51</f>
        <v>0</v>
      </c>
      <c r="I66" s="40" t="str">
        <f t="shared" si="25"/>
        <v/>
      </c>
      <c r="J66" s="42" t="str">
        <f>女子シングルス!O23</f>
        <v/>
      </c>
      <c r="K66" s="42" t="str">
        <f>女子シングルス!P23</f>
        <v/>
      </c>
      <c r="L66" s="42">
        <f>女子シングルス!Q23</f>
        <v>0</v>
      </c>
      <c r="M66" s="40">
        <f>COUNTIF($R$2:R66,参加者リスト!$L$5)</f>
        <v>0</v>
      </c>
      <c r="N66" s="40">
        <v>24</v>
      </c>
      <c r="O66" s="40" t="str">
        <f t="shared" si="19"/>
        <v/>
      </c>
      <c r="P66" s="40" t="str">
        <f t="shared" si="20"/>
        <v/>
      </c>
      <c r="Q66" s="40" t="str">
        <f>IF(P66="","",VLOOKUP(P66,参加者リスト!$L$13:$M$52,2,FALSE))</f>
        <v/>
      </c>
      <c r="R66" s="40" t="str">
        <f t="shared" si="24"/>
        <v/>
      </c>
      <c r="S66" s="40" t="str">
        <f t="shared" si="21"/>
        <v/>
      </c>
      <c r="T66" s="40" t="str">
        <f t="shared" si="22"/>
        <v/>
      </c>
      <c r="W66" s="41">
        <v>64</v>
      </c>
      <c r="Z66" s="40" t="str">
        <f t="shared" si="23"/>
        <v/>
      </c>
      <c r="AB66" s="40" t="str">
        <f t="shared" si="17"/>
        <v/>
      </c>
      <c r="AC66" s="40" t="str">
        <f t="shared" si="18"/>
        <v/>
      </c>
    </row>
    <row r="67" spans="2:29" x14ac:dyDescent="0.15">
      <c r="B67" s="40">
        <f>COUNTIF($C$27:C67,"BSC")+$B$51</f>
        <v>0</v>
      </c>
      <c r="C67" s="40" t="str">
        <f t="shared" si="26"/>
        <v/>
      </c>
      <c r="D67" s="42" t="str">
        <f>男子シングルス!O24</f>
        <v/>
      </c>
      <c r="E67" s="42" t="str">
        <f>男子シングルス!P24</f>
        <v/>
      </c>
      <c r="F67" s="42">
        <f>男子シングルス!Q24</f>
        <v>0</v>
      </c>
      <c r="G67" s="43"/>
      <c r="H67" s="40">
        <f>COUNTIF($I$52:I67,"GSC")+$H$51</f>
        <v>0</v>
      </c>
      <c r="I67" s="40" t="str">
        <f t="shared" si="25"/>
        <v/>
      </c>
      <c r="J67" s="42" t="str">
        <f>女子シングルス!O24</f>
        <v/>
      </c>
      <c r="K67" s="42" t="str">
        <f>女子シングルス!P24</f>
        <v/>
      </c>
      <c r="L67" s="42">
        <f>女子シングルス!Q24</f>
        <v>0</v>
      </c>
      <c r="M67" s="40">
        <f>COUNTIF($R$2:R67,参加者リスト!$L$5)</f>
        <v>0</v>
      </c>
      <c r="N67" s="40">
        <v>25</v>
      </c>
      <c r="O67" s="40" t="str">
        <f t="shared" si="19"/>
        <v/>
      </c>
      <c r="P67" s="40" t="str">
        <f t="shared" si="20"/>
        <v/>
      </c>
      <c r="Q67" s="40" t="str">
        <f>IF(P67="","",VLOOKUP(P67,参加者リスト!$L$13:$M$52,2,FALSE))</f>
        <v/>
      </c>
      <c r="R67" s="40" t="str">
        <f t="shared" si="24"/>
        <v/>
      </c>
      <c r="S67" s="40" t="str">
        <f t="shared" si="21"/>
        <v/>
      </c>
      <c r="T67" s="40" t="str">
        <f t="shared" si="22"/>
        <v/>
      </c>
      <c r="W67" s="41">
        <v>65</v>
      </c>
      <c r="Z67" s="40" t="str">
        <f t="shared" ref="Z67:Z76" si="27">IF(W67="","",Z66)</f>
        <v/>
      </c>
      <c r="AB67" s="40" t="str">
        <f t="shared" ref="AB67:AB82" si="28">IFERROR(VLOOKUP(W67,確認用,7,FALSE),"")</f>
        <v/>
      </c>
      <c r="AC67" s="40" t="str">
        <f t="shared" ref="AC67:AC82" si="29">IFERROR(VLOOKUP(W67,確認用,8,FALSE),"")</f>
        <v/>
      </c>
    </row>
    <row r="68" spans="2:29" x14ac:dyDescent="0.15">
      <c r="B68" s="40">
        <f>COUNTIF($C$27:C68,"BSC")+$B$51</f>
        <v>0</v>
      </c>
      <c r="C68" s="40" t="str">
        <f t="shared" si="26"/>
        <v/>
      </c>
      <c r="D68" s="42" t="str">
        <f>男子シングルス!O25</f>
        <v/>
      </c>
      <c r="E68" s="42" t="str">
        <f>男子シングルス!P25</f>
        <v/>
      </c>
      <c r="F68" s="42">
        <f>男子シングルス!Q25</f>
        <v>0</v>
      </c>
      <c r="G68" s="43"/>
      <c r="H68" s="40">
        <f>COUNTIF($I$52:I68,"GSC")+$H$51</f>
        <v>0</v>
      </c>
      <c r="I68" s="40" t="str">
        <f t="shared" si="25"/>
        <v/>
      </c>
      <c r="J68" s="42" t="str">
        <f>女子シングルス!O25</f>
        <v/>
      </c>
      <c r="K68" s="42" t="str">
        <f>女子シングルス!P25</f>
        <v/>
      </c>
      <c r="L68" s="42">
        <f>女子シングルス!Q25</f>
        <v>0</v>
      </c>
      <c r="M68" s="40">
        <f>COUNTIF($R$2:R68,参加者リスト!$L$5)</f>
        <v>0</v>
      </c>
      <c r="N68" s="40">
        <v>26</v>
      </c>
      <c r="O68" s="40" t="str">
        <f t="shared" si="19"/>
        <v/>
      </c>
      <c r="P68" s="40" t="str">
        <f t="shared" si="20"/>
        <v/>
      </c>
      <c r="Q68" s="40" t="str">
        <f>IF(P68="","",VLOOKUP(P68,参加者リスト!$L$13:$M$52,2,FALSE))</f>
        <v/>
      </c>
      <c r="R68" s="40" t="str">
        <f t="shared" si="24"/>
        <v/>
      </c>
      <c r="S68" s="40" t="str">
        <f t="shared" si="21"/>
        <v/>
      </c>
      <c r="T68" s="40" t="str">
        <f t="shared" si="22"/>
        <v/>
      </c>
      <c r="W68" s="41">
        <v>66</v>
      </c>
      <c r="Z68" s="40" t="str">
        <f t="shared" si="27"/>
        <v/>
      </c>
      <c r="AB68" s="40" t="str">
        <f t="shared" si="28"/>
        <v/>
      </c>
      <c r="AC68" s="40" t="str">
        <f t="shared" si="29"/>
        <v/>
      </c>
    </row>
    <row r="69" spans="2:29" x14ac:dyDescent="0.15">
      <c r="B69" s="40">
        <f>COUNTIF($C$27:C69,"BSC")+$B$51</f>
        <v>0</v>
      </c>
      <c r="C69" s="40" t="str">
        <f t="shared" si="26"/>
        <v/>
      </c>
      <c r="D69" s="42" t="str">
        <f>男子シングルス!O26</f>
        <v/>
      </c>
      <c r="E69" s="42" t="str">
        <f>男子シングルス!P26</f>
        <v/>
      </c>
      <c r="F69" s="42">
        <f>男子シングルス!Q26</f>
        <v>0</v>
      </c>
      <c r="G69" s="43"/>
      <c r="H69" s="40">
        <f>COUNTIF($I$52:I69,"GSC")+$H$51</f>
        <v>0</v>
      </c>
      <c r="I69" s="40" t="str">
        <f t="shared" si="25"/>
        <v/>
      </c>
      <c r="J69" s="42" t="str">
        <f>女子シングルス!O26</f>
        <v/>
      </c>
      <c r="K69" s="42" t="str">
        <f>女子シングルス!P26</f>
        <v/>
      </c>
      <c r="L69" s="42">
        <f>女子シングルス!Q26</f>
        <v>0</v>
      </c>
      <c r="M69" s="40">
        <f>COUNTIF($R$2:R69,参加者リスト!$L$5)</f>
        <v>0</v>
      </c>
      <c r="N69" s="40">
        <v>27</v>
      </c>
      <c r="O69" s="40" t="str">
        <f t="shared" si="19"/>
        <v/>
      </c>
      <c r="P69" s="40" t="str">
        <f t="shared" si="20"/>
        <v/>
      </c>
      <c r="Q69" s="40" t="str">
        <f>IF(P69="","",VLOOKUP(P69,参加者リスト!$L$13:$M$52,2,FALSE))</f>
        <v/>
      </c>
      <c r="R69" s="40" t="str">
        <f t="shared" si="24"/>
        <v/>
      </c>
      <c r="S69" s="40" t="str">
        <f t="shared" si="21"/>
        <v/>
      </c>
      <c r="T69" s="40" t="str">
        <f t="shared" si="22"/>
        <v/>
      </c>
      <c r="W69" s="41">
        <v>67</v>
      </c>
      <c r="Z69" s="40" t="str">
        <f t="shared" si="27"/>
        <v/>
      </c>
      <c r="AB69" s="40" t="str">
        <f t="shared" si="28"/>
        <v/>
      </c>
      <c r="AC69" s="40" t="str">
        <f t="shared" si="29"/>
        <v/>
      </c>
    </row>
    <row r="70" spans="2:29" x14ac:dyDescent="0.15">
      <c r="B70" s="40">
        <f>COUNTIF($C$27:C70,"BSC")+$B$51</f>
        <v>0</v>
      </c>
      <c r="C70" s="40" t="str">
        <f t="shared" si="26"/>
        <v/>
      </c>
      <c r="D70" s="42" t="str">
        <f>男子シングルス!O27</f>
        <v/>
      </c>
      <c r="E70" s="42" t="str">
        <f>男子シングルス!P27</f>
        <v/>
      </c>
      <c r="F70" s="42">
        <f>男子シングルス!Q27</f>
        <v>0</v>
      </c>
      <c r="G70" s="43"/>
      <c r="H70" s="40">
        <f>COUNTIF($I$52:I70,"GSC")+$H$51</f>
        <v>0</v>
      </c>
      <c r="I70" s="40" t="str">
        <f t="shared" si="25"/>
        <v/>
      </c>
      <c r="J70" s="42" t="str">
        <f>女子シングルス!O27</f>
        <v/>
      </c>
      <c r="K70" s="42" t="str">
        <f>女子シングルス!P27</f>
        <v/>
      </c>
      <c r="L70" s="42">
        <f>女子シングルス!Q27</f>
        <v>0</v>
      </c>
      <c r="M70" s="40">
        <f>COUNTIF($R$2:R70,参加者リスト!$L$5)</f>
        <v>0</v>
      </c>
      <c r="N70" s="40">
        <v>28</v>
      </c>
      <c r="O70" s="40" t="str">
        <f t="shared" si="19"/>
        <v/>
      </c>
      <c r="P70" s="40" t="str">
        <f t="shared" si="20"/>
        <v/>
      </c>
      <c r="Q70" s="40" t="str">
        <f>IF(P70="","",VLOOKUP(P70,参加者リスト!$L$13:$M$52,2,FALSE))</f>
        <v/>
      </c>
      <c r="R70" s="40" t="str">
        <f t="shared" si="24"/>
        <v/>
      </c>
      <c r="S70" s="40" t="str">
        <f t="shared" si="21"/>
        <v/>
      </c>
      <c r="T70" s="40" t="str">
        <f t="shared" si="22"/>
        <v/>
      </c>
      <c r="W70" s="41">
        <v>68</v>
      </c>
      <c r="Z70" s="40" t="str">
        <f t="shared" si="27"/>
        <v/>
      </c>
      <c r="AB70" s="40" t="str">
        <f t="shared" si="28"/>
        <v/>
      </c>
      <c r="AC70" s="40" t="str">
        <f t="shared" si="29"/>
        <v/>
      </c>
    </row>
    <row r="71" spans="2:29" x14ac:dyDescent="0.15">
      <c r="B71" s="40">
        <f>COUNTIF($C$27:C71,"BSC")+$B$51</f>
        <v>0</v>
      </c>
      <c r="C71" s="40" t="str">
        <f t="shared" si="26"/>
        <v/>
      </c>
      <c r="D71" s="42" t="str">
        <f>男子シングルス!O28</f>
        <v/>
      </c>
      <c r="E71" s="42" t="str">
        <f>男子シングルス!P28</f>
        <v/>
      </c>
      <c r="F71" s="42">
        <f>男子シングルス!Q28</f>
        <v>0</v>
      </c>
      <c r="G71" s="43"/>
      <c r="H71" s="40">
        <f>COUNTIF($I$52:I71,"GSC")+$H$51</f>
        <v>0</v>
      </c>
      <c r="I71" s="40" t="str">
        <f t="shared" si="25"/>
        <v/>
      </c>
      <c r="J71" s="42" t="str">
        <f>女子シングルス!O28</f>
        <v/>
      </c>
      <c r="K71" s="42" t="str">
        <f>女子シングルス!P28</f>
        <v/>
      </c>
      <c r="L71" s="42">
        <f>女子シングルス!Q28</f>
        <v>0</v>
      </c>
      <c r="M71" s="40">
        <f>COUNTIF($R$2:R71,参加者リスト!$L$5)</f>
        <v>0</v>
      </c>
      <c r="N71" s="40">
        <v>29</v>
      </c>
      <c r="O71" s="40" t="str">
        <f t="shared" si="19"/>
        <v/>
      </c>
      <c r="P71" s="40" t="str">
        <f t="shared" si="20"/>
        <v/>
      </c>
      <c r="Q71" s="40" t="str">
        <f>IF(P71="","",VLOOKUP(P71,参加者リスト!$L$13:$M$52,2,FALSE))</f>
        <v/>
      </c>
      <c r="R71" s="40" t="str">
        <f t="shared" si="24"/>
        <v/>
      </c>
      <c r="S71" s="40" t="str">
        <f t="shared" si="21"/>
        <v/>
      </c>
      <c r="T71" s="40" t="str">
        <f t="shared" si="22"/>
        <v/>
      </c>
      <c r="W71" s="41">
        <v>69</v>
      </c>
      <c r="Z71" s="40" t="str">
        <f t="shared" si="27"/>
        <v/>
      </c>
      <c r="AB71" s="40" t="str">
        <f t="shared" si="28"/>
        <v/>
      </c>
      <c r="AC71" s="40" t="str">
        <f t="shared" si="29"/>
        <v/>
      </c>
    </row>
    <row r="72" spans="2:29" x14ac:dyDescent="0.15">
      <c r="B72" s="40">
        <f>COUNTIF($C$27:C72,"BSC")+$B$51</f>
        <v>0</v>
      </c>
      <c r="C72" s="40" t="str">
        <f t="shared" si="26"/>
        <v/>
      </c>
      <c r="D72" s="42" t="str">
        <f>男子シングルス!O29</f>
        <v/>
      </c>
      <c r="E72" s="42" t="str">
        <f>男子シングルス!P29</f>
        <v/>
      </c>
      <c r="F72" s="42">
        <f>男子シングルス!Q29</f>
        <v>0</v>
      </c>
      <c r="G72" s="43"/>
      <c r="H72" s="40">
        <f>COUNTIF($I$52:I72,"GSC")+$H$51</f>
        <v>0</v>
      </c>
      <c r="I72" s="40" t="str">
        <f t="shared" si="25"/>
        <v/>
      </c>
      <c r="J72" s="42" t="str">
        <f>女子シングルス!O29</f>
        <v/>
      </c>
      <c r="K72" s="42" t="str">
        <f>女子シングルス!P29</f>
        <v/>
      </c>
      <c r="L72" s="42">
        <f>女子シングルス!Q29</f>
        <v>0</v>
      </c>
      <c r="M72" s="40">
        <f>COUNTIF($R$2:R72,参加者リスト!$L$5)</f>
        <v>0</v>
      </c>
      <c r="N72" s="40">
        <v>30</v>
      </c>
      <c r="O72" s="40" t="str">
        <f t="shared" si="19"/>
        <v/>
      </c>
      <c r="P72" s="40" t="str">
        <f t="shared" si="20"/>
        <v/>
      </c>
      <c r="Q72" s="40" t="str">
        <f>IF(P72="","",VLOOKUP(P72,参加者リスト!$L$13:$M$52,2,FALSE))</f>
        <v/>
      </c>
      <c r="R72" s="40" t="str">
        <f t="shared" si="24"/>
        <v/>
      </c>
      <c r="S72" s="40" t="str">
        <f t="shared" si="21"/>
        <v/>
      </c>
      <c r="T72" s="40" t="str">
        <f t="shared" si="22"/>
        <v/>
      </c>
      <c r="W72" s="41">
        <v>70</v>
      </c>
      <c r="Z72" s="40" t="str">
        <f t="shared" si="27"/>
        <v/>
      </c>
      <c r="AB72" s="40" t="str">
        <f t="shared" si="28"/>
        <v/>
      </c>
      <c r="AC72" s="40" t="str">
        <f t="shared" si="29"/>
        <v/>
      </c>
    </row>
    <row r="73" spans="2:29" x14ac:dyDescent="0.15">
      <c r="B73" s="40">
        <f>COUNTIF($C$27:C73,"BSC")+$B$51</f>
        <v>0</v>
      </c>
      <c r="C73" s="40" t="str">
        <f t="shared" si="26"/>
        <v/>
      </c>
      <c r="D73" s="42" t="str">
        <f>男子シングルス!O30</f>
        <v/>
      </c>
      <c r="E73" s="42" t="str">
        <f>男子シングルス!P30</f>
        <v/>
      </c>
      <c r="F73" s="42">
        <f>男子シングルス!Q30</f>
        <v>0</v>
      </c>
      <c r="G73" s="43"/>
      <c r="H73" s="40">
        <f>COUNTIF($I$52:I73,"GSC")+$H$51</f>
        <v>0</v>
      </c>
      <c r="I73" s="40" t="str">
        <f t="shared" si="25"/>
        <v/>
      </c>
      <c r="J73" s="42" t="str">
        <f>女子シングルス!O30</f>
        <v/>
      </c>
      <c r="K73" s="42" t="str">
        <f>女子シングルス!P30</f>
        <v/>
      </c>
      <c r="L73" s="42">
        <f>女子シングルス!Q30</f>
        <v>0</v>
      </c>
      <c r="M73" s="40">
        <f>COUNTIF($R$2:R73,参加者リスト!$L$5)</f>
        <v>0</v>
      </c>
      <c r="N73" s="40">
        <v>31</v>
      </c>
      <c r="O73" s="40" t="str">
        <f t="shared" si="19"/>
        <v/>
      </c>
      <c r="P73" s="40" t="str">
        <f t="shared" si="20"/>
        <v/>
      </c>
      <c r="Q73" s="40" t="str">
        <f>IF(P73="","",VLOOKUP(P73,参加者リスト!$L$13:$M$52,2,FALSE))</f>
        <v/>
      </c>
      <c r="R73" s="40" t="str">
        <f t="shared" si="24"/>
        <v/>
      </c>
      <c r="S73" s="40" t="str">
        <f t="shared" si="21"/>
        <v/>
      </c>
      <c r="T73" s="40" t="str">
        <f t="shared" si="22"/>
        <v/>
      </c>
      <c r="W73" s="41">
        <v>71</v>
      </c>
      <c r="Z73" s="40" t="str">
        <f t="shared" si="27"/>
        <v/>
      </c>
      <c r="AB73" s="40" t="str">
        <f t="shared" si="28"/>
        <v/>
      </c>
      <c r="AC73" s="40" t="str">
        <f t="shared" si="29"/>
        <v/>
      </c>
    </row>
    <row r="74" spans="2:29" x14ac:dyDescent="0.15">
      <c r="B74" s="40">
        <f>COUNTIF($C$27:C74,"BSC")+$B$51</f>
        <v>0</v>
      </c>
      <c r="C74" s="40" t="str">
        <f t="shared" si="26"/>
        <v/>
      </c>
      <c r="D74" s="42" t="str">
        <f>男子シングルス!O31</f>
        <v/>
      </c>
      <c r="E74" s="42" t="str">
        <f>男子シングルス!P31</f>
        <v/>
      </c>
      <c r="F74" s="42">
        <f>男子シングルス!Q31</f>
        <v>0</v>
      </c>
      <c r="G74" s="43"/>
      <c r="H74" s="40">
        <f>COUNTIF($I$52:I74,"GSC")+$H$51</f>
        <v>0</v>
      </c>
      <c r="I74" s="40" t="str">
        <f t="shared" si="25"/>
        <v/>
      </c>
      <c r="J74" s="42" t="str">
        <f>女子シングルス!O31</f>
        <v/>
      </c>
      <c r="K74" s="42" t="str">
        <f>女子シングルス!P31</f>
        <v/>
      </c>
      <c r="L74" s="42">
        <f>女子シングルス!Q31</f>
        <v>0</v>
      </c>
      <c r="M74" s="40">
        <f>COUNTIF($R$2:R74,参加者リスト!$L$5)</f>
        <v>0</v>
      </c>
      <c r="N74" s="40">
        <v>32</v>
      </c>
      <c r="O74" s="40" t="str">
        <f t="shared" si="19"/>
        <v/>
      </c>
      <c r="P74" s="40" t="str">
        <f t="shared" si="20"/>
        <v/>
      </c>
      <c r="Q74" s="40" t="str">
        <f>IF(P74="","",VLOOKUP(P74,参加者リスト!$L$13:$M$52,2,FALSE))</f>
        <v/>
      </c>
      <c r="R74" s="40" t="str">
        <f t="shared" si="24"/>
        <v/>
      </c>
      <c r="S74" s="40" t="str">
        <f t="shared" si="21"/>
        <v/>
      </c>
      <c r="T74" s="40" t="str">
        <f t="shared" si="22"/>
        <v/>
      </c>
      <c r="W74" s="41">
        <v>72</v>
      </c>
      <c r="Z74" s="40" t="str">
        <f t="shared" si="27"/>
        <v/>
      </c>
      <c r="AB74" s="40" t="str">
        <f t="shared" si="28"/>
        <v/>
      </c>
      <c r="AC74" s="40" t="str">
        <f t="shared" si="29"/>
        <v/>
      </c>
    </row>
    <row r="75" spans="2:29" x14ac:dyDescent="0.15">
      <c r="B75" s="40">
        <f>COUNTIF($C$27:C75,"BSC")+$B$51</f>
        <v>0</v>
      </c>
      <c r="C75" s="40" t="str">
        <f t="shared" si="26"/>
        <v/>
      </c>
      <c r="D75" s="42" t="str">
        <f>男子シングルス!O32</f>
        <v/>
      </c>
      <c r="E75" s="42" t="str">
        <f>男子シングルス!P32</f>
        <v/>
      </c>
      <c r="F75" s="42">
        <f>男子シングルス!Q32</f>
        <v>0</v>
      </c>
      <c r="G75" s="43"/>
      <c r="H75" s="40">
        <f>COUNTIF($I$52:I75,"GSC")+$H$51</f>
        <v>0</v>
      </c>
      <c r="I75" s="40" t="str">
        <f t="shared" si="25"/>
        <v/>
      </c>
      <c r="J75" s="42" t="str">
        <f>女子シングルス!O32</f>
        <v/>
      </c>
      <c r="K75" s="42" t="str">
        <f>女子シングルス!P32</f>
        <v/>
      </c>
      <c r="L75" s="42">
        <f>女子シングルス!Q32</f>
        <v>0</v>
      </c>
      <c r="M75" s="40">
        <f>COUNTIF($R$2:R75,参加者リスト!$L$5)</f>
        <v>0</v>
      </c>
      <c r="N75" s="40">
        <v>33</v>
      </c>
      <c r="O75" s="40" t="str">
        <f t="shared" si="19"/>
        <v/>
      </c>
      <c r="P75" s="40" t="str">
        <f t="shared" si="20"/>
        <v/>
      </c>
      <c r="Q75" s="40" t="str">
        <f>IF(P75="","",VLOOKUP(P75,参加者リスト!$L$13:$M$52,2,FALSE))</f>
        <v/>
      </c>
      <c r="R75" s="40" t="str">
        <f t="shared" si="24"/>
        <v/>
      </c>
      <c r="S75" s="40" t="str">
        <f t="shared" si="21"/>
        <v/>
      </c>
      <c r="T75" s="40" t="str">
        <f t="shared" si="22"/>
        <v/>
      </c>
      <c r="W75" s="41">
        <v>73</v>
      </c>
      <c r="Z75" s="40" t="str">
        <f t="shared" si="27"/>
        <v/>
      </c>
      <c r="AB75" s="40" t="str">
        <f t="shared" si="28"/>
        <v/>
      </c>
      <c r="AC75" s="40" t="str">
        <f t="shared" si="29"/>
        <v/>
      </c>
    </row>
    <row r="76" spans="2:29" x14ac:dyDescent="0.15">
      <c r="B76" s="40">
        <f>COUNTIF($C$27:C76,"BSC")+$B$51</f>
        <v>0</v>
      </c>
      <c r="C76" s="40" t="str">
        <f t="shared" si="26"/>
        <v/>
      </c>
      <c r="D76" s="42" t="str">
        <f>男子シングルス!O33</f>
        <v/>
      </c>
      <c r="E76" s="42" t="str">
        <f>男子シングルス!P33</f>
        <v/>
      </c>
      <c r="F76" s="42">
        <f>男子シングルス!Q33</f>
        <v>0</v>
      </c>
      <c r="G76" s="43"/>
      <c r="H76" s="40">
        <f>COUNTIF($I$52:I76,"GSC")+$H$51</f>
        <v>0</v>
      </c>
      <c r="I76" s="40" t="str">
        <f t="shared" si="25"/>
        <v/>
      </c>
      <c r="J76" s="42" t="str">
        <f>女子シングルス!O33</f>
        <v/>
      </c>
      <c r="K76" s="42" t="str">
        <f>女子シングルス!P33</f>
        <v/>
      </c>
      <c r="L76" s="42">
        <f>女子シングルス!Q33</f>
        <v>0</v>
      </c>
      <c r="M76" s="40">
        <f>COUNTIF($R$2:R76,参加者リスト!$L$5)</f>
        <v>0</v>
      </c>
      <c r="N76" s="40">
        <v>34</v>
      </c>
      <c r="O76" s="40" t="str">
        <f t="shared" si="19"/>
        <v/>
      </c>
      <c r="P76" s="40" t="str">
        <f t="shared" si="20"/>
        <v/>
      </c>
      <c r="Q76" s="40" t="str">
        <f>IF(P76="","",VLOOKUP(P76,参加者リスト!$L$13:$M$52,2,FALSE))</f>
        <v/>
      </c>
      <c r="R76" s="40" t="str">
        <f t="shared" si="24"/>
        <v/>
      </c>
      <c r="S76" s="40" t="str">
        <f t="shared" si="21"/>
        <v/>
      </c>
      <c r="T76" s="40" t="str">
        <f t="shared" si="22"/>
        <v/>
      </c>
      <c r="W76" s="41">
        <v>74</v>
      </c>
      <c r="Z76" s="40" t="str">
        <f t="shared" si="27"/>
        <v/>
      </c>
      <c r="AB76" s="40" t="str">
        <f t="shared" si="28"/>
        <v/>
      </c>
      <c r="AC76" s="40" t="str">
        <f t="shared" si="29"/>
        <v/>
      </c>
    </row>
    <row r="77" spans="2:29" x14ac:dyDescent="0.15">
      <c r="M77" s="40">
        <f>COUNTIF($R$2:R77,参加者リスト!$L$5)</f>
        <v>0</v>
      </c>
      <c r="N77" s="40">
        <v>35</v>
      </c>
      <c r="O77" s="40" t="str">
        <f t="shared" si="19"/>
        <v/>
      </c>
      <c r="P77" s="40" t="str">
        <f t="shared" si="20"/>
        <v/>
      </c>
      <c r="Q77" s="40" t="str">
        <f>IF(P77="","",VLOOKUP(P77,参加者リスト!$L$13:$M$52,2,FALSE))</f>
        <v/>
      </c>
      <c r="R77" s="40" t="str">
        <f t="shared" si="24"/>
        <v/>
      </c>
      <c r="S77" s="40" t="str">
        <f t="shared" si="21"/>
        <v/>
      </c>
      <c r="T77" s="40" t="str">
        <f t="shared" si="22"/>
        <v/>
      </c>
      <c r="W77" s="41">
        <v>75</v>
      </c>
      <c r="AB77" s="40" t="str">
        <f t="shared" si="28"/>
        <v/>
      </c>
      <c r="AC77" s="40" t="str">
        <f t="shared" si="29"/>
        <v/>
      </c>
    </row>
    <row r="78" spans="2:29" x14ac:dyDescent="0.15">
      <c r="M78" s="40">
        <f>COUNTIF($R$2:R78,参加者リスト!$L$5)</f>
        <v>0</v>
      </c>
      <c r="N78" s="40">
        <v>36</v>
      </c>
      <c r="O78" s="40" t="str">
        <f t="shared" si="19"/>
        <v/>
      </c>
      <c r="P78" s="40" t="str">
        <f t="shared" si="20"/>
        <v/>
      </c>
      <c r="Q78" s="40" t="str">
        <f>IF(P78="","",VLOOKUP(P78,参加者リスト!$L$13:$M$52,2,FALSE))</f>
        <v/>
      </c>
      <c r="R78" s="40" t="str">
        <f t="shared" si="24"/>
        <v/>
      </c>
      <c r="S78" s="40" t="str">
        <f t="shared" si="21"/>
        <v/>
      </c>
      <c r="T78" s="40" t="str">
        <f t="shared" si="22"/>
        <v/>
      </c>
      <c r="W78" s="41">
        <v>76</v>
      </c>
      <c r="AB78" s="40" t="str">
        <f t="shared" si="28"/>
        <v/>
      </c>
      <c r="AC78" s="40" t="str">
        <f t="shared" si="29"/>
        <v/>
      </c>
    </row>
    <row r="79" spans="2:29" x14ac:dyDescent="0.15">
      <c r="M79" s="40">
        <f>COUNTIF($R$2:R79,参加者リスト!$L$5)</f>
        <v>0</v>
      </c>
      <c r="N79" s="40">
        <v>37</v>
      </c>
      <c r="O79" s="40" t="str">
        <f t="shared" si="19"/>
        <v/>
      </c>
      <c r="P79" s="40" t="str">
        <f t="shared" si="20"/>
        <v/>
      </c>
      <c r="Q79" s="40" t="str">
        <f>IF(P79="","",VLOOKUP(P79,参加者リスト!$L$13:$M$52,2,FALSE))</f>
        <v/>
      </c>
      <c r="R79" s="40" t="str">
        <f t="shared" si="24"/>
        <v/>
      </c>
      <c r="S79" s="40" t="str">
        <f t="shared" si="21"/>
        <v/>
      </c>
      <c r="T79" s="40" t="str">
        <f t="shared" si="22"/>
        <v/>
      </c>
      <c r="W79" s="41">
        <v>77</v>
      </c>
      <c r="AB79" s="40" t="str">
        <f t="shared" si="28"/>
        <v/>
      </c>
      <c r="AC79" s="40" t="str">
        <f t="shared" si="29"/>
        <v/>
      </c>
    </row>
    <row r="80" spans="2:29" x14ac:dyDescent="0.15">
      <c r="M80" s="40">
        <f>COUNTIF($R$2:R80,参加者リスト!$L$5)</f>
        <v>0</v>
      </c>
      <c r="N80" s="40">
        <v>38</v>
      </c>
      <c r="O80" s="40" t="str">
        <f t="shared" si="19"/>
        <v/>
      </c>
      <c r="P80" s="40" t="str">
        <f t="shared" si="20"/>
        <v/>
      </c>
      <c r="Q80" s="40" t="str">
        <f>IF(P80="","",VLOOKUP(P80,参加者リスト!$L$13:$M$52,2,FALSE))</f>
        <v/>
      </c>
      <c r="R80" s="40" t="str">
        <f t="shared" si="24"/>
        <v/>
      </c>
      <c r="S80" s="40" t="str">
        <f t="shared" si="21"/>
        <v/>
      </c>
      <c r="T80" s="40" t="str">
        <f t="shared" si="22"/>
        <v/>
      </c>
      <c r="W80" s="41">
        <v>78</v>
      </c>
      <c r="AB80" s="40" t="str">
        <f t="shared" si="28"/>
        <v/>
      </c>
      <c r="AC80" s="40" t="str">
        <f t="shared" si="29"/>
        <v/>
      </c>
    </row>
    <row r="81" spans="13:29" x14ac:dyDescent="0.15">
      <c r="M81" s="40">
        <f>COUNTIF($R$2:R81,参加者リスト!$L$5)</f>
        <v>0</v>
      </c>
      <c r="N81" s="40">
        <v>39</v>
      </c>
      <c r="O81" s="40" t="str">
        <f t="shared" si="19"/>
        <v/>
      </c>
      <c r="P81" s="40" t="str">
        <f t="shared" si="20"/>
        <v/>
      </c>
      <c r="Q81" s="40" t="str">
        <f>IF(P81="","",VLOOKUP(P81,参加者リスト!$L$13:$M$52,2,FALSE))</f>
        <v/>
      </c>
      <c r="R81" s="40" t="str">
        <f t="shared" si="24"/>
        <v/>
      </c>
      <c r="S81" s="40" t="str">
        <f t="shared" si="21"/>
        <v/>
      </c>
      <c r="T81" s="40" t="str">
        <f t="shared" si="22"/>
        <v/>
      </c>
      <c r="W81" s="41">
        <v>79</v>
      </c>
      <c r="AB81" s="40" t="str">
        <f t="shared" si="28"/>
        <v/>
      </c>
      <c r="AC81" s="40" t="str">
        <f t="shared" si="29"/>
        <v/>
      </c>
    </row>
    <row r="82" spans="13:29" x14ac:dyDescent="0.15">
      <c r="M82" s="40">
        <f>COUNTIF($R$2:R82,参加者リスト!$L$5)</f>
        <v>0</v>
      </c>
      <c r="N82" s="40">
        <v>40</v>
      </c>
      <c r="O82" s="40" t="str">
        <f t="shared" si="19"/>
        <v/>
      </c>
      <c r="P82" s="40" t="str">
        <f t="shared" si="20"/>
        <v/>
      </c>
      <c r="Q82" s="40" t="str">
        <f>IF(P82="","",VLOOKUP(P82,参加者リスト!$L$13:$M$52,2,FALSE))</f>
        <v/>
      </c>
      <c r="R82" s="40" t="str">
        <f t="shared" si="24"/>
        <v/>
      </c>
      <c r="S82" s="40" t="str">
        <f t="shared" si="21"/>
        <v/>
      </c>
      <c r="T82" s="40" t="str">
        <f t="shared" si="22"/>
        <v/>
      </c>
      <c r="W82" s="41">
        <v>80</v>
      </c>
      <c r="AB82" s="40" t="str">
        <f t="shared" si="28"/>
        <v/>
      </c>
      <c r="AC82" s="40" t="str">
        <f t="shared" si="29"/>
        <v/>
      </c>
    </row>
  </sheetData>
  <sheetProtection password="CC7F" sheet="1"/>
  <mergeCells count="1">
    <mergeCell ref="AG13:AH13"/>
  </mergeCells>
  <phoneticPr fontId="25"/>
  <conditionalFormatting sqref="W3:W82">
    <cfRule type="expression" dxfId="1" priority="2" stopIfTrue="1">
      <formula>X3=""</formula>
    </cfRule>
  </conditionalFormatting>
  <conditionalFormatting sqref="AC3:AC8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1"/>
  <sheetViews>
    <sheetView workbookViewId="0">
      <selection activeCell="E2" sqref="E2"/>
    </sheetView>
  </sheetViews>
  <sheetFormatPr defaultRowHeight="13.5" x14ac:dyDescent="0.15"/>
  <sheetData>
    <row r="1" spans="1:5" x14ac:dyDescent="0.15">
      <c r="B1" t="s">
        <v>39</v>
      </c>
      <c r="C1" t="s">
        <v>40</v>
      </c>
      <c r="D1" t="s">
        <v>41</v>
      </c>
      <c r="E1" t="s">
        <v>42</v>
      </c>
    </row>
    <row r="2" spans="1:5" x14ac:dyDescent="0.15">
      <c r="A2">
        <v>1</v>
      </c>
      <c r="B2" t="str">
        <f t="shared" ref="B2:B33" si="0">VLOOKUP(A2,アサミ名簿,3,FALSE)</f>
        <v/>
      </c>
      <c r="C2" t="str">
        <f t="shared" ref="C2:C33" si="1">VLOOKUP(A2,アサミ名簿,4,FALSE)</f>
        <v/>
      </c>
      <c r="D2">
        <f t="shared" ref="D2:D33" si="2">VLOOKUP(A2,アサミ名簿,5,FALSE)</f>
        <v>0</v>
      </c>
      <c r="E2">
        <f t="shared" ref="E2:E33" si="3">VLOOKUP(A2,アサミ名簿,6,FALSE)</f>
        <v>0</v>
      </c>
    </row>
    <row r="3" spans="1:5" x14ac:dyDescent="0.15">
      <c r="A3">
        <v>2</v>
      </c>
      <c r="B3" t="str">
        <f t="shared" si="0"/>
        <v/>
      </c>
      <c r="C3" t="str">
        <f t="shared" si="1"/>
        <v/>
      </c>
      <c r="D3">
        <f t="shared" si="2"/>
        <v>0</v>
      </c>
      <c r="E3">
        <f t="shared" si="3"/>
        <v>0</v>
      </c>
    </row>
    <row r="4" spans="1:5" x14ac:dyDescent="0.15">
      <c r="A4">
        <v>3</v>
      </c>
      <c r="B4" t="str">
        <f t="shared" si="0"/>
        <v/>
      </c>
      <c r="C4" t="str">
        <f t="shared" si="1"/>
        <v/>
      </c>
      <c r="D4">
        <f t="shared" si="2"/>
        <v>0</v>
      </c>
      <c r="E4">
        <f t="shared" si="3"/>
        <v>0</v>
      </c>
    </row>
    <row r="5" spans="1:5" x14ac:dyDescent="0.15">
      <c r="A5">
        <v>4</v>
      </c>
      <c r="B5" t="str">
        <f t="shared" si="0"/>
        <v/>
      </c>
      <c r="C5" t="str">
        <f t="shared" si="1"/>
        <v/>
      </c>
      <c r="D5">
        <f t="shared" si="2"/>
        <v>0</v>
      </c>
      <c r="E5">
        <f t="shared" si="3"/>
        <v>0</v>
      </c>
    </row>
    <row r="6" spans="1:5" x14ac:dyDescent="0.15">
      <c r="A6">
        <v>5</v>
      </c>
      <c r="B6" t="str">
        <f t="shared" si="0"/>
        <v/>
      </c>
      <c r="C6" t="str">
        <f t="shared" si="1"/>
        <v/>
      </c>
      <c r="D6">
        <f t="shared" si="2"/>
        <v>0</v>
      </c>
      <c r="E6">
        <f t="shared" si="3"/>
        <v>0</v>
      </c>
    </row>
    <row r="7" spans="1:5" x14ac:dyDescent="0.15">
      <c r="A7">
        <v>6</v>
      </c>
      <c r="B7" t="str">
        <f t="shared" si="0"/>
        <v/>
      </c>
      <c r="C7" t="str">
        <f t="shared" si="1"/>
        <v/>
      </c>
      <c r="D7">
        <f t="shared" si="2"/>
        <v>0</v>
      </c>
      <c r="E7">
        <f t="shared" si="3"/>
        <v>0</v>
      </c>
    </row>
    <row r="8" spans="1:5" x14ac:dyDescent="0.15">
      <c r="A8">
        <v>7</v>
      </c>
      <c r="B8" t="str">
        <f t="shared" si="0"/>
        <v/>
      </c>
      <c r="C8" t="str">
        <f t="shared" si="1"/>
        <v/>
      </c>
      <c r="D8">
        <f t="shared" si="2"/>
        <v>0</v>
      </c>
      <c r="E8">
        <f t="shared" si="3"/>
        <v>0</v>
      </c>
    </row>
    <row r="9" spans="1:5" x14ac:dyDescent="0.15">
      <c r="A9">
        <v>8</v>
      </c>
      <c r="B9" t="str">
        <f t="shared" si="0"/>
        <v/>
      </c>
      <c r="C9" t="str">
        <f t="shared" si="1"/>
        <v/>
      </c>
      <c r="D9">
        <f t="shared" si="2"/>
        <v>0</v>
      </c>
      <c r="E9">
        <f t="shared" si="3"/>
        <v>0</v>
      </c>
    </row>
    <row r="10" spans="1:5" x14ac:dyDescent="0.15">
      <c r="A10">
        <v>9</v>
      </c>
      <c r="B10" t="str">
        <f t="shared" si="0"/>
        <v/>
      </c>
      <c r="C10" t="str">
        <f t="shared" si="1"/>
        <v/>
      </c>
      <c r="D10">
        <f t="shared" si="2"/>
        <v>0</v>
      </c>
      <c r="E10">
        <f t="shared" si="3"/>
        <v>0</v>
      </c>
    </row>
    <row r="11" spans="1:5" x14ac:dyDescent="0.15">
      <c r="A11">
        <v>10</v>
      </c>
      <c r="B11" t="str">
        <f t="shared" si="0"/>
        <v/>
      </c>
      <c r="C11" t="str">
        <f t="shared" si="1"/>
        <v/>
      </c>
      <c r="D11">
        <f t="shared" si="2"/>
        <v>0</v>
      </c>
      <c r="E11">
        <f t="shared" si="3"/>
        <v>0</v>
      </c>
    </row>
    <row r="12" spans="1:5" x14ac:dyDescent="0.15">
      <c r="A12">
        <v>11</v>
      </c>
      <c r="B12" t="str">
        <f t="shared" si="0"/>
        <v/>
      </c>
      <c r="C12" t="str">
        <f t="shared" si="1"/>
        <v/>
      </c>
      <c r="D12">
        <f t="shared" si="2"/>
        <v>0</v>
      </c>
      <c r="E12">
        <f t="shared" si="3"/>
        <v>0</v>
      </c>
    </row>
    <row r="13" spans="1:5" x14ac:dyDescent="0.15">
      <c r="A13">
        <v>12</v>
      </c>
      <c r="B13" t="str">
        <f t="shared" si="0"/>
        <v/>
      </c>
      <c r="C13" t="str">
        <f t="shared" si="1"/>
        <v/>
      </c>
      <c r="D13">
        <f t="shared" si="2"/>
        <v>0</v>
      </c>
      <c r="E13">
        <f t="shared" si="3"/>
        <v>0</v>
      </c>
    </row>
    <row r="14" spans="1:5" x14ac:dyDescent="0.15">
      <c r="A14">
        <v>13</v>
      </c>
      <c r="B14" t="str">
        <f t="shared" si="0"/>
        <v/>
      </c>
      <c r="C14" t="str">
        <f t="shared" si="1"/>
        <v/>
      </c>
      <c r="D14">
        <f t="shared" si="2"/>
        <v>0</v>
      </c>
      <c r="E14">
        <f t="shared" si="3"/>
        <v>0</v>
      </c>
    </row>
    <row r="15" spans="1:5" x14ac:dyDescent="0.15">
      <c r="A15">
        <v>14</v>
      </c>
      <c r="B15" t="str">
        <f t="shared" si="0"/>
        <v/>
      </c>
      <c r="C15" t="str">
        <f t="shared" si="1"/>
        <v/>
      </c>
      <c r="D15">
        <f t="shared" si="2"/>
        <v>0</v>
      </c>
      <c r="E15">
        <f t="shared" si="3"/>
        <v>0</v>
      </c>
    </row>
    <row r="16" spans="1:5" x14ac:dyDescent="0.15">
      <c r="A16">
        <v>15</v>
      </c>
      <c r="B16" t="str">
        <f t="shared" si="0"/>
        <v/>
      </c>
      <c r="C16" t="str">
        <f t="shared" si="1"/>
        <v/>
      </c>
      <c r="D16">
        <f t="shared" si="2"/>
        <v>0</v>
      </c>
      <c r="E16">
        <f t="shared" si="3"/>
        <v>0</v>
      </c>
    </row>
    <row r="17" spans="1:5" x14ac:dyDescent="0.15">
      <c r="A17">
        <v>16</v>
      </c>
      <c r="B17" t="str">
        <f t="shared" si="0"/>
        <v/>
      </c>
      <c r="C17" t="str">
        <f t="shared" si="1"/>
        <v/>
      </c>
      <c r="D17">
        <f t="shared" si="2"/>
        <v>0</v>
      </c>
      <c r="E17">
        <f t="shared" si="3"/>
        <v>0</v>
      </c>
    </row>
    <row r="18" spans="1:5" x14ac:dyDescent="0.15">
      <c r="A18">
        <v>17</v>
      </c>
      <c r="B18" t="str">
        <f t="shared" si="0"/>
        <v/>
      </c>
      <c r="C18" t="str">
        <f t="shared" si="1"/>
        <v/>
      </c>
      <c r="D18">
        <f t="shared" si="2"/>
        <v>0</v>
      </c>
      <c r="E18">
        <f t="shared" si="3"/>
        <v>0</v>
      </c>
    </row>
    <row r="19" spans="1:5" x14ac:dyDescent="0.15">
      <c r="A19">
        <v>18</v>
      </c>
      <c r="B19" t="str">
        <f t="shared" si="0"/>
        <v/>
      </c>
      <c r="C19" t="str">
        <f t="shared" si="1"/>
        <v/>
      </c>
      <c r="D19">
        <f t="shared" si="2"/>
        <v>0</v>
      </c>
      <c r="E19">
        <f t="shared" si="3"/>
        <v>0</v>
      </c>
    </row>
    <row r="20" spans="1:5" x14ac:dyDescent="0.15">
      <c r="A20">
        <v>19</v>
      </c>
      <c r="B20" t="str">
        <f t="shared" si="0"/>
        <v/>
      </c>
      <c r="C20" t="str">
        <f t="shared" si="1"/>
        <v/>
      </c>
      <c r="D20">
        <f t="shared" si="2"/>
        <v>0</v>
      </c>
      <c r="E20">
        <f t="shared" si="3"/>
        <v>0</v>
      </c>
    </row>
    <row r="21" spans="1:5" x14ac:dyDescent="0.15">
      <c r="A21">
        <v>20</v>
      </c>
      <c r="B21" t="str">
        <f t="shared" si="0"/>
        <v/>
      </c>
      <c r="C21" t="str">
        <f t="shared" si="1"/>
        <v/>
      </c>
      <c r="D21">
        <f t="shared" si="2"/>
        <v>0</v>
      </c>
      <c r="E21">
        <f t="shared" si="3"/>
        <v>0</v>
      </c>
    </row>
    <row r="22" spans="1:5" x14ac:dyDescent="0.15">
      <c r="A22">
        <v>21</v>
      </c>
      <c r="B22" t="str">
        <f t="shared" si="0"/>
        <v/>
      </c>
      <c r="C22" t="str">
        <f t="shared" si="1"/>
        <v/>
      </c>
      <c r="D22">
        <f t="shared" si="2"/>
        <v>0</v>
      </c>
      <c r="E22">
        <f t="shared" si="3"/>
        <v>0</v>
      </c>
    </row>
    <row r="23" spans="1:5" x14ac:dyDescent="0.15">
      <c r="A23">
        <v>22</v>
      </c>
      <c r="B23" t="str">
        <f t="shared" si="0"/>
        <v/>
      </c>
      <c r="C23" t="str">
        <f t="shared" si="1"/>
        <v/>
      </c>
      <c r="D23">
        <f t="shared" si="2"/>
        <v>0</v>
      </c>
      <c r="E23">
        <f t="shared" si="3"/>
        <v>0</v>
      </c>
    </row>
    <row r="24" spans="1:5" x14ac:dyDescent="0.15">
      <c r="A24">
        <v>23</v>
      </c>
      <c r="B24" t="str">
        <f t="shared" si="0"/>
        <v/>
      </c>
      <c r="C24" t="str">
        <f t="shared" si="1"/>
        <v/>
      </c>
      <c r="D24">
        <f t="shared" si="2"/>
        <v>0</v>
      </c>
      <c r="E24">
        <f t="shared" si="3"/>
        <v>0</v>
      </c>
    </row>
    <row r="25" spans="1:5" x14ac:dyDescent="0.15">
      <c r="A25">
        <v>24</v>
      </c>
      <c r="B25" t="str">
        <f t="shared" si="0"/>
        <v/>
      </c>
      <c r="C25" t="str">
        <f t="shared" si="1"/>
        <v/>
      </c>
      <c r="D25">
        <f t="shared" si="2"/>
        <v>0</v>
      </c>
      <c r="E25">
        <f t="shared" si="3"/>
        <v>0</v>
      </c>
    </row>
    <row r="26" spans="1:5" x14ac:dyDescent="0.15">
      <c r="A26">
        <v>25</v>
      </c>
      <c r="B26" t="str">
        <f t="shared" si="0"/>
        <v/>
      </c>
      <c r="C26" t="str">
        <f t="shared" si="1"/>
        <v/>
      </c>
      <c r="D26">
        <f t="shared" si="2"/>
        <v>0</v>
      </c>
      <c r="E26">
        <f t="shared" si="3"/>
        <v>0</v>
      </c>
    </row>
    <row r="27" spans="1:5" x14ac:dyDescent="0.15">
      <c r="A27">
        <v>26</v>
      </c>
      <c r="B27" t="str">
        <f t="shared" si="0"/>
        <v/>
      </c>
      <c r="C27" t="str">
        <f t="shared" si="1"/>
        <v/>
      </c>
      <c r="D27">
        <f t="shared" si="2"/>
        <v>0</v>
      </c>
      <c r="E27">
        <f t="shared" si="3"/>
        <v>0</v>
      </c>
    </row>
    <row r="28" spans="1:5" x14ac:dyDescent="0.15">
      <c r="A28">
        <v>27</v>
      </c>
      <c r="B28" t="str">
        <f t="shared" si="0"/>
        <v/>
      </c>
      <c r="C28" t="str">
        <f t="shared" si="1"/>
        <v/>
      </c>
      <c r="D28">
        <f t="shared" si="2"/>
        <v>0</v>
      </c>
      <c r="E28">
        <f t="shared" si="3"/>
        <v>0</v>
      </c>
    </row>
    <row r="29" spans="1:5" x14ac:dyDescent="0.15">
      <c r="A29">
        <v>28</v>
      </c>
      <c r="B29" t="str">
        <f t="shared" si="0"/>
        <v/>
      </c>
      <c r="C29" t="str">
        <f t="shared" si="1"/>
        <v/>
      </c>
      <c r="D29">
        <f t="shared" si="2"/>
        <v>0</v>
      </c>
      <c r="E29">
        <f t="shared" si="3"/>
        <v>0</v>
      </c>
    </row>
    <row r="30" spans="1:5" x14ac:dyDescent="0.15">
      <c r="A30">
        <v>29</v>
      </c>
      <c r="B30" t="str">
        <f t="shared" si="0"/>
        <v/>
      </c>
      <c r="C30" t="str">
        <f t="shared" si="1"/>
        <v/>
      </c>
      <c r="D30">
        <f t="shared" si="2"/>
        <v>0</v>
      </c>
      <c r="E30">
        <f t="shared" si="3"/>
        <v>0</v>
      </c>
    </row>
    <row r="31" spans="1:5" x14ac:dyDescent="0.15">
      <c r="A31">
        <v>30</v>
      </c>
      <c r="B31" t="str">
        <f t="shared" si="0"/>
        <v/>
      </c>
      <c r="C31" t="str">
        <f t="shared" si="1"/>
        <v/>
      </c>
      <c r="D31">
        <f t="shared" si="2"/>
        <v>0</v>
      </c>
      <c r="E31">
        <f t="shared" si="3"/>
        <v>0</v>
      </c>
    </row>
    <row r="32" spans="1:5" x14ac:dyDescent="0.15">
      <c r="A32">
        <v>31</v>
      </c>
      <c r="B32" t="str">
        <f t="shared" si="0"/>
        <v/>
      </c>
      <c r="C32" t="str">
        <f t="shared" si="1"/>
        <v/>
      </c>
      <c r="D32">
        <f t="shared" si="2"/>
        <v>0</v>
      </c>
      <c r="E32">
        <f t="shared" si="3"/>
        <v>0</v>
      </c>
    </row>
    <row r="33" spans="1:5" x14ac:dyDescent="0.15">
      <c r="A33">
        <v>32</v>
      </c>
      <c r="B33" t="str">
        <f t="shared" si="0"/>
        <v/>
      </c>
      <c r="C33" t="str">
        <f t="shared" si="1"/>
        <v/>
      </c>
      <c r="D33">
        <f t="shared" si="2"/>
        <v>0</v>
      </c>
      <c r="E33">
        <f t="shared" si="3"/>
        <v>0</v>
      </c>
    </row>
    <row r="34" spans="1:5" x14ac:dyDescent="0.15">
      <c r="A34">
        <v>33</v>
      </c>
      <c r="B34" t="str">
        <f t="shared" ref="B34:B65" si="4">VLOOKUP(A34,アサミ名簿,3,FALSE)</f>
        <v/>
      </c>
      <c r="C34" t="str">
        <f t="shared" ref="C34:C65" si="5">VLOOKUP(A34,アサミ名簿,4,FALSE)</f>
        <v/>
      </c>
      <c r="D34">
        <f t="shared" ref="D34:D65" si="6">VLOOKUP(A34,アサミ名簿,5,FALSE)</f>
        <v>0</v>
      </c>
      <c r="E34">
        <f t="shared" ref="E34:E65" si="7">VLOOKUP(A34,アサミ名簿,6,FALSE)</f>
        <v>0</v>
      </c>
    </row>
    <row r="35" spans="1:5" x14ac:dyDescent="0.15">
      <c r="A35">
        <v>34</v>
      </c>
      <c r="B35" t="str">
        <f t="shared" si="4"/>
        <v/>
      </c>
      <c r="C35" t="str">
        <f t="shared" si="5"/>
        <v/>
      </c>
      <c r="D35">
        <f t="shared" si="6"/>
        <v>0</v>
      </c>
      <c r="E35">
        <f t="shared" si="7"/>
        <v>0</v>
      </c>
    </row>
    <row r="36" spans="1:5" x14ac:dyDescent="0.15">
      <c r="A36">
        <v>35</v>
      </c>
      <c r="B36" t="str">
        <f t="shared" si="4"/>
        <v/>
      </c>
      <c r="C36" t="str">
        <f t="shared" si="5"/>
        <v/>
      </c>
      <c r="D36">
        <f t="shared" si="6"/>
        <v>0</v>
      </c>
      <c r="E36">
        <f t="shared" si="7"/>
        <v>0</v>
      </c>
    </row>
    <row r="37" spans="1:5" x14ac:dyDescent="0.15">
      <c r="A37">
        <v>36</v>
      </c>
      <c r="B37" t="str">
        <f t="shared" si="4"/>
        <v/>
      </c>
      <c r="C37" t="str">
        <f t="shared" si="5"/>
        <v/>
      </c>
      <c r="D37">
        <f t="shared" si="6"/>
        <v>0</v>
      </c>
      <c r="E37">
        <f t="shared" si="7"/>
        <v>0</v>
      </c>
    </row>
    <row r="38" spans="1:5" x14ac:dyDescent="0.15">
      <c r="A38">
        <v>37</v>
      </c>
      <c r="B38" t="str">
        <f t="shared" si="4"/>
        <v/>
      </c>
      <c r="C38" t="str">
        <f t="shared" si="5"/>
        <v/>
      </c>
      <c r="D38">
        <f t="shared" si="6"/>
        <v>0</v>
      </c>
      <c r="E38">
        <f t="shared" si="7"/>
        <v>0</v>
      </c>
    </row>
    <row r="39" spans="1:5" x14ac:dyDescent="0.15">
      <c r="A39">
        <v>38</v>
      </c>
      <c r="B39" t="str">
        <f t="shared" si="4"/>
        <v/>
      </c>
      <c r="C39" t="str">
        <f t="shared" si="5"/>
        <v/>
      </c>
      <c r="D39">
        <f t="shared" si="6"/>
        <v>0</v>
      </c>
      <c r="E39">
        <f t="shared" si="7"/>
        <v>0</v>
      </c>
    </row>
    <row r="40" spans="1:5" x14ac:dyDescent="0.15">
      <c r="A40">
        <v>39</v>
      </c>
      <c r="B40" t="str">
        <f t="shared" si="4"/>
        <v/>
      </c>
      <c r="C40" t="str">
        <f t="shared" si="5"/>
        <v/>
      </c>
      <c r="D40">
        <f t="shared" si="6"/>
        <v>0</v>
      </c>
      <c r="E40">
        <f t="shared" si="7"/>
        <v>0</v>
      </c>
    </row>
    <row r="41" spans="1:5" x14ac:dyDescent="0.15">
      <c r="A41">
        <v>40</v>
      </c>
      <c r="B41" t="str">
        <f t="shared" si="4"/>
        <v/>
      </c>
      <c r="C41" t="str">
        <f t="shared" si="5"/>
        <v/>
      </c>
      <c r="D41">
        <f t="shared" si="6"/>
        <v>0</v>
      </c>
      <c r="E41">
        <f t="shared" si="7"/>
        <v>0</v>
      </c>
    </row>
    <row r="42" spans="1:5" x14ac:dyDescent="0.15">
      <c r="A42">
        <v>41</v>
      </c>
      <c r="B42" t="e">
        <f t="shared" si="4"/>
        <v>#N/A</v>
      </c>
      <c r="C42" t="e">
        <f t="shared" si="5"/>
        <v>#N/A</v>
      </c>
      <c r="D42" t="e">
        <f t="shared" si="6"/>
        <v>#N/A</v>
      </c>
      <c r="E42" t="e">
        <f t="shared" si="7"/>
        <v>#N/A</v>
      </c>
    </row>
    <row r="43" spans="1:5" x14ac:dyDescent="0.15">
      <c r="A43">
        <v>42</v>
      </c>
      <c r="B43" t="e">
        <f t="shared" si="4"/>
        <v>#N/A</v>
      </c>
      <c r="C43" t="e">
        <f t="shared" si="5"/>
        <v>#N/A</v>
      </c>
      <c r="D43" t="e">
        <f t="shared" si="6"/>
        <v>#N/A</v>
      </c>
      <c r="E43" t="e">
        <f t="shared" si="7"/>
        <v>#N/A</v>
      </c>
    </row>
    <row r="44" spans="1:5" x14ac:dyDescent="0.15">
      <c r="A44">
        <v>43</v>
      </c>
      <c r="B44" t="e">
        <f t="shared" si="4"/>
        <v>#N/A</v>
      </c>
      <c r="C44" t="e">
        <f t="shared" si="5"/>
        <v>#N/A</v>
      </c>
      <c r="D44" t="e">
        <f t="shared" si="6"/>
        <v>#N/A</v>
      </c>
      <c r="E44" t="e">
        <f t="shared" si="7"/>
        <v>#N/A</v>
      </c>
    </row>
    <row r="45" spans="1:5" x14ac:dyDescent="0.15">
      <c r="A45">
        <v>44</v>
      </c>
      <c r="B45" t="e">
        <f t="shared" si="4"/>
        <v>#N/A</v>
      </c>
      <c r="C45" t="e">
        <f t="shared" si="5"/>
        <v>#N/A</v>
      </c>
      <c r="D45" t="e">
        <f t="shared" si="6"/>
        <v>#N/A</v>
      </c>
      <c r="E45" t="e">
        <f t="shared" si="7"/>
        <v>#N/A</v>
      </c>
    </row>
    <row r="46" spans="1:5" x14ac:dyDescent="0.15">
      <c r="A46">
        <v>45</v>
      </c>
      <c r="B46" t="e">
        <f t="shared" si="4"/>
        <v>#N/A</v>
      </c>
      <c r="C46" t="e">
        <f t="shared" si="5"/>
        <v>#N/A</v>
      </c>
      <c r="D46" t="e">
        <f t="shared" si="6"/>
        <v>#N/A</v>
      </c>
      <c r="E46" t="e">
        <f t="shared" si="7"/>
        <v>#N/A</v>
      </c>
    </row>
    <row r="47" spans="1:5" x14ac:dyDescent="0.15">
      <c r="A47">
        <v>46</v>
      </c>
      <c r="B47" t="e">
        <f t="shared" si="4"/>
        <v>#N/A</v>
      </c>
      <c r="C47" t="e">
        <f t="shared" si="5"/>
        <v>#N/A</v>
      </c>
      <c r="D47" t="e">
        <f t="shared" si="6"/>
        <v>#N/A</v>
      </c>
      <c r="E47" t="e">
        <f t="shared" si="7"/>
        <v>#N/A</v>
      </c>
    </row>
    <row r="48" spans="1:5" x14ac:dyDescent="0.15">
      <c r="A48">
        <v>47</v>
      </c>
      <c r="B48" t="e">
        <f t="shared" si="4"/>
        <v>#N/A</v>
      </c>
      <c r="C48" t="e">
        <f t="shared" si="5"/>
        <v>#N/A</v>
      </c>
      <c r="D48" t="e">
        <f t="shared" si="6"/>
        <v>#N/A</v>
      </c>
      <c r="E48" t="e">
        <f t="shared" si="7"/>
        <v>#N/A</v>
      </c>
    </row>
    <row r="49" spans="1:5" x14ac:dyDescent="0.15">
      <c r="A49">
        <v>48</v>
      </c>
      <c r="B49" t="e">
        <f t="shared" si="4"/>
        <v>#N/A</v>
      </c>
      <c r="C49" t="e">
        <f t="shared" si="5"/>
        <v>#N/A</v>
      </c>
      <c r="D49" t="e">
        <f t="shared" si="6"/>
        <v>#N/A</v>
      </c>
      <c r="E49" t="e">
        <f t="shared" si="7"/>
        <v>#N/A</v>
      </c>
    </row>
    <row r="50" spans="1:5" x14ac:dyDescent="0.15">
      <c r="A50">
        <v>49</v>
      </c>
      <c r="B50" t="e">
        <f t="shared" si="4"/>
        <v>#N/A</v>
      </c>
      <c r="C50" t="e">
        <f t="shared" si="5"/>
        <v>#N/A</v>
      </c>
      <c r="D50" t="e">
        <f t="shared" si="6"/>
        <v>#N/A</v>
      </c>
      <c r="E50" t="e">
        <f t="shared" si="7"/>
        <v>#N/A</v>
      </c>
    </row>
    <row r="51" spans="1:5" x14ac:dyDescent="0.15">
      <c r="A51">
        <v>50</v>
      </c>
      <c r="B51" t="e">
        <f t="shared" si="4"/>
        <v>#N/A</v>
      </c>
      <c r="C51" t="e">
        <f t="shared" si="5"/>
        <v>#N/A</v>
      </c>
      <c r="D51" t="e">
        <f t="shared" si="6"/>
        <v>#N/A</v>
      </c>
      <c r="E51" t="e">
        <f t="shared" si="7"/>
        <v>#N/A</v>
      </c>
    </row>
    <row r="52" spans="1:5" x14ac:dyDescent="0.15">
      <c r="A52">
        <v>51</v>
      </c>
      <c r="B52" t="e">
        <f t="shared" si="4"/>
        <v>#N/A</v>
      </c>
      <c r="C52" t="e">
        <f t="shared" si="5"/>
        <v>#N/A</v>
      </c>
      <c r="D52" t="e">
        <f t="shared" si="6"/>
        <v>#N/A</v>
      </c>
      <c r="E52" t="e">
        <f t="shared" si="7"/>
        <v>#N/A</v>
      </c>
    </row>
    <row r="53" spans="1:5" x14ac:dyDescent="0.15">
      <c r="A53">
        <v>52</v>
      </c>
      <c r="B53" t="e">
        <f t="shared" si="4"/>
        <v>#N/A</v>
      </c>
      <c r="C53" t="e">
        <f t="shared" si="5"/>
        <v>#N/A</v>
      </c>
      <c r="D53" t="e">
        <f t="shared" si="6"/>
        <v>#N/A</v>
      </c>
      <c r="E53" t="e">
        <f t="shared" si="7"/>
        <v>#N/A</v>
      </c>
    </row>
    <row r="54" spans="1:5" x14ac:dyDescent="0.15">
      <c r="A54">
        <v>53</v>
      </c>
      <c r="B54" t="e">
        <f t="shared" si="4"/>
        <v>#N/A</v>
      </c>
      <c r="C54" t="e">
        <f t="shared" si="5"/>
        <v>#N/A</v>
      </c>
      <c r="D54" t="e">
        <f t="shared" si="6"/>
        <v>#N/A</v>
      </c>
      <c r="E54" t="e">
        <f t="shared" si="7"/>
        <v>#N/A</v>
      </c>
    </row>
    <row r="55" spans="1:5" x14ac:dyDescent="0.15">
      <c r="A55">
        <v>54</v>
      </c>
      <c r="B55" t="e">
        <f t="shared" si="4"/>
        <v>#N/A</v>
      </c>
      <c r="C55" t="e">
        <f t="shared" si="5"/>
        <v>#N/A</v>
      </c>
      <c r="D55" t="e">
        <f t="shared" si="6"/>
        <v>#N/A</v>
      </c>
      <c r="E55" t="e">
        <f t="shared" si="7"/>
        <v>#N/A</v>
      </c>
    </row>
    <row r="56" spans="1:5" x14ac:dyDescent="0.15">
      <c r="A56">
        <v>55</v>
      </c>
      <c r="B56" t="e">
        <f t="shared" si="4"/>
        <v>#N/A</v>
      </c>
      <c r="C56" t="e">
        <f t="shared" si="5"/>
        <v>#N/A</v>
      </c>
      <c r="D56" t="e">
        <f t="shared" si="6"/>
        <v>#N/A</v>
      </c>
      <c r="E56" t="e">
        <f t="shared" si="7"/>
        <v>#N/A</v>
      </c>
    </row>
    <row r="57" spans="1:5" x14ac:dyDescent="0.15">
      <c r="A57">
        <v>56</v>
      </c>
      <c r="B57" t="e">
        <f t="shared" si="4"/>
        <v>#N/A</v>
      </c>
      <c r="C57" t="e">
        <f t="shared" si="5"/>
        <v>#N/A</v>
      </c>
      <c r="D57" t="e">
        <f t="shared" si="6"/>
        <v>#N/A</v>
      </c>
      <c r="E57" t="e">
        <f t="shared" si="7"/>
        <v>#N/A</v>
      </c>
    </row>
    <row r="58" spans="1:5" x14ac:dyDescent="0.15">
      <c r="A58">
        <v>57</v>
      </c>
      <c r="B58" t="e">
        <f t="shared" si="4"/>
        <v>#N/A</v>
      </c>
      <c r="C58" t="e">
        <f t="shared" si="5"/>
        <v>#N/A</v>
      </c>
      <c r="D58" t="e">
        <f t="shared" si="6"/>
        <v>#N/A</v>
      </c>
      <c r="E58" t="e">
        <f t="shared" si="7"/>
        <v>#N/A</v>
      </c>
    </row>
    <row r="59" spans="1:5" x14ac:dyDescent="0.15">
      <c r="A59">
        <v>58</v>
      </c>
      <c r="B59" t="e">
        <f t="shared" si="4"/>
        <v>#N/A</v>
      </c>
      <c r="C59" t="e">
        <f t="shared" si="5"/>
        <v>#N/A</v>
      </c>
      <c r="D59" t="e">
        <f t="shared" si="6"/>
        <v>#N/A</v>
      </c>
      <c r="E59" t="e">
        <f t="shared" si="7"/>
        <v>#N/A</v>
      </c>
    </row>
    <row r="60" spans="1:5" x14ac:dyDescent="0.15">
      <c r="A60">
        <v>59</v>
      </c>
      <c r="B60" t="e">
        <f t="shared" si="4"/>
        <v>#N/A</v>
      </c>
      <c r="C60" t="e">
        <f t="shared" si="5"/>
        <v>#N/A</v>
      </c>
      <c r="D60" t="e">
        <f t="shared" si="6"/>
        <v>#N/A</v>
      </c>
      <c r="E60" t="e">
        <f t="shared" si="7"/>
        <v>#N/A</v>
      </c>
    </row>
    <row r="61" spans="1:5" x14ac:dyDescent="0.15">
      <c r="A61">
        <v>60</v>
      </c>
      <c r="B61" t="e">
        <f t="shared" si="4"/>
        <v>#N/A</v>
      </c>
      <c r="C61" t="e">
        <f t="shared" si="5"/>
        <v>#N/A</v>
      </c>
      <c r="D61" t="e">
        <f t="shared" si="6"/>
        <v>#N/A</v>
      </c>
      <c r="E61" t="e">
        <f t="shared" si="7"/>
        <v>#N/A</v>
      </c>
    </row>
    <row r="62" spans="1:5" x14ac:dyDescent="0.15">
      <c r="A62">
        <v>61</v>
      </c>
      <c r="B62" t="e">
        <f t="shared" si="4"/>
        <v>#N/A</v>
      </c>
      <c r="C62" t="e">
        <f t="shared" si="5"/>
        <v>#N/A</v>
      </c>
      <c r="D62" t="e">
        <f t="shared" si="6"/>
        <v>#N/A</v>
      </c>
      <c r="E62" t="e">
        <f t="shared" si="7"/>
        <v>#N/A</v>
      </c>
    </row>
    <row r="63" spans="1:5" x14ac:dyDescent="0.15">
      <c r="A63">
        <v>62</v>
      </c>
      <c r="B63" t="e">
        <f t="shared" si="4"/>
        <v>#N/A</v>
      </c>
      <c r="C63" t="e">
        <f t="shared" si="5"/>
        <v>#N/A</v>
      </c>
      <c r="D63" t="e">
        <f t="shared" si="6"/>
        <v>#N/A</v>
      </c>
      <c r="E63" t="e">
        <f t="shared" si="7"/>
        <v>#N/A</v>
      </c>
    </row>
    <row r="64" spans="1:5" x14ac:dyDescent="0.15">
      <c r="A64">
        <v>63</v>
      </c>
      <c r="B64" t="e">
        <f t="shared" si="4"/>
        <v>#N/A</v>
      </c>
      <c r="C64" t="e">
        <f t="shared" si="5"/>
        <v>#N/A</v>
      </c>
      <c r="D64" t="e">
        <f t="shared" si="6"/>
        <v>#N/A</v>
      </c>
      <c r="E64" t="e">
        <f t="shared" si="7"/>
        <v>#N/A</v>
      </c>
    </row>
    <row r="65" spans="1:5" x14ac:dyDescent="0.15">
      <c r="A65">
        <v>64</v>
      </c>
      <c r="B65" t="e">
        <f t="shared" si="4"/>
        <v>#N/A</v>
      </c>
      <c r="C65" t="e">
        <f t="shared" si="5"/>
        <v>#N/A</v>
      </c>
      <c r="D65" t="e">
        <f t="shared" si="6"/>
        <v>#N/A</v>
      </c>
      <c r="E65" t="e">
        <f t="shared" si="7"/>
        <v>#N/A</v>
      </c>
    </row>
    <row r="66" spans="1:5" x14ac:dyDescent="0.15">
      <c r="A66">
        <v>65</v>
      </c>
      <c r="B66" t="e">
        <f t="shared" ref="B66:B81" si="8">VLOOKUP(A66,アサミ名簿,3,FALSE)</f>
        <v>#N/A</v>
      </c>
      <c r="C66" t="e">
        <f t="shared" ref="C66:C81" si="9">VLOOKUP(A66,アサミ名簿,4,FALSE)</f>
        <v>#N/A</v>
      </c>
      <c r="D66" t="e">
        <f t="shared" ref="D66:D81" si="10">VLOOKUP(A66,アサミ名簿,5,FALSE)</f>
        <v>#N/A</v>
      </c>
      <c r="E66" t="e">
        <f t="shared" ref="E66:E81" si="11">VLOOKUP(A66,アサミ名簿,6,FALSE)</f>
        <v>#N/A</v>
      </c>
    </row>
    <row r="67" spans="1:5" x14ac:dyDescent="0.15">
      <c r="A67">
        <v>66</v>
      </c>
      <c r="B67" t="e">
        <f t="shared" si="8"/>
        <v>#N/A</v>
      </c>
      <c r="C67" t="e">
        <f t="shared" si="9"/>
        <v>#N/A</v>
      </c>
      <c r="D67" t="e">
        <f t="shared" si="10"/>
        <v>#N/A</v>
      </c>
      <c r="E67" t="e">
        <f t="shared" si="11"/>
        <v>#N/A</v>
      </c>
    </row>
    <row r="68" spans="1:5" x14ac:dyDescent="0.15">
      <c r="A68">
        <v>67</v>
      </c>
      <c r="B68" t="e">
        <f t="shared" si="8"/>
        <v>#N/A</v>
      </c>
      <c r="C68" t="e">
        <f t="shared" si="9"/>
        <v>#N/A</v>
      </c>
      <c r="D68" t="e">
        <f t="shared" si="10"/>
        <v>#N/A</v>
      </c>
      <c r="E68" t="e">
        <f t="shared" si="11"/>
        <v>#N/A</v>
      </c>
    </row>
    <row r="69" spans="1:5" x14ac:dyDescent="0.15">
      <c r="A69">
        <v>68</v>
      </c>
      <c r="B69" t="e">
        <f t="shared" si="8"/>
        <v>#N/A</v>
      </c>
      <c r="C69" t="e">
        <f t="shared" si="9"/>
        <v>#N/A</v>
      </c>
      <c r="D69" t="e">
        <f t="shared" si="10"/>
        <v>#N/A</v>
      </c>
      <c r="E69" t="e">
        <f t="shared" si="11"/>
        <v>#N/A</v>
      </c>
    </row>
    <row r="70" spans="1:5" x14ac:dyDescent="0.15">
      <c r="A70">
        <v>69</v>
      </c>
      <c r="B70" t="e">
        <f t="shared" si="8"/>
        <v>#N/A</v>
      </c>
      <c r="C70" t="e">
        <f t="shared" si="9"/>
        <v>#N/A</v>
      </c>
      <c r="D70" t="e">
        <f t="shared" si="10"/>
        <v>#N/A</v>
      </c>
      <c r="E70" t="e">
        <f t="shared" si="11"/>
        <v>#N/A</v>
      </c>
    </row>
    <row r="71" spans="1:5" x14ac:dyDescent="0.15">
      <c r="A71">
        <v>70</v>
      </c>
      <c r="B71" t="e">
        <f t="shared" si="8"/>
        <v>#N/A</v>
      </c>
      <c r="C71" t="e">
        <f t="shared" si="9"/>
        <v>#N/A</v>
      </c>
      <c r="D71" t="e">
        <f t="shared" si="10"/>
        <v>#N/A</v>
      </c>
      <c r="E71" t="e">
        <f t="shared" si="11"/>
        <v>#N/A</v>
      </c>
    </row>
    <row r="72" spans="1:5" x14ac:dyDescent="0.15">
      <c r="A72">
        <v>71</v>
      </c>
      <c r="B72" t="e">
        <f t="shared" si="8"/>
        <v>#N/A</v>
      </c>
      <c r="C72" t="e">
        <f t="shared" si="9"/>
        <v>#N/A</v>
      </c>
      <c r="D72" t="e">
        <f t="shared" si="10"/>
        <v>#N/A</v>
      </c>
      <c r="E72" t="e">
        <f t="shared" si="11"/>
        <v>#N/A</v>
      </c>
    </row>
    <row r="73" spans="1:5" x14ac:dyDescent="0.15">
      <c r="A73">
        <v>72</v>
      </c>
      <c r="B73" t="e">
        <f t="shared" si="8"/>
        <v>#N/A</v>
      </c>
      <c r="C73" t="e">
        <f t="shared" si="9"/>
        <v>#N/A</v>
      </c>
      <c r="D73" t="e">
        <f t="shared" si="10"/>
        <v>#N/A</v>
      </c>
      <c r="E73" t="e">
        <f t="shared" si="11"/>
        <v>#N/A</v>
      </c>
    </row>
    <row r="74" spans="1:5" x14ac:dyDescent="0.15">
      <c r="A74">
        <v>73</v>
      </c>
      <c r="B74" t="e">
        <f t="shared" si="8"/>
        <v>#N/A</v>
      </c>
      <c r="C74" t="e">
        <f t="shared" si="9"/>
        <v>#N/A</v>
      </c>
      <c r="D74" t="e">
        <f t="shared" si="10"/>
        <v>#N/A</v>
      </c>
      <c r="E74" t="e">
        <f t="shared" si="11"/>
        <v>#N/A</v>
      </c>
    </row>
    <row r="75" spans="1:5" x14ac:dyDescent="0.15">
      <c r="A75">
        <v>74</v>
      </c>
      <c r="B75" t="e">
        <f t="shared" si="8"/>
        <v>#N/A</v>
      </c>
      <c r="C75" t="e">
        <f t="shared" si="9"/>
        <v>#N/A</v>
      </c>
      <c r="D75" t="e">
        <f t="shared" si="10"/>
        <v>#N/A</v>
      </c>
      <c r="E75" t="e">
        <f t="shared" si="11"/>
        <v>#N/A</v>
      </c>
    </row>
    <row r="76" spans="1:5" x14ac:dyDescent="0.15">
      <c r="A76">
        <v>75</v>
      </c>
      <c r="B76" t="e">
        <f t="shared" si="8"/>
        <v>#N/A</v>
      </c>
      <c r="C76" t="e">
        <f t="shared" si="9"/>
        <v>#N/A</v>
      </c>
      <c r="D76" t="e">
        <f t="shared" si="10"/>
        <v>#N/A</v>
      </c>
      <c r="E76" t="e">
        <f t="shared" si="11"/>
        <v>#N/A</v>
      </c>
    </row>
    <row r="77" spans="1:5" x14ac:dyDescent="0.15">
      <c r="A77">
        <v>76</v>
      </c>
      <c r="B77" t="e">
        <f t="shared" si="8"/>
        <v>#N/A</v>
      </c>
      <c r="C77" t="e">
        <f t="shared" si="9"/>
        <v>#N/A</v>
      </c>
      <c r="D77" t="e">
        <f t="shared" si="10"/>
        <v>#N/A</v>
      </c>
      <c r="E77" t="e">
        <f t="shared" si="11"/>
        <v>#N/A</v>
      </c>
    </row>
    <row r="78" spans="1:5" x14ac:dyDescent="0.15">
      <c r="A78">
        <v>77</v>
      </c>
      <c r="B78" t="e">
        <f t="shared" si="8"/>
        <v>#N/A</v>
      </c>
      <c r="C78" t="e">
        <f t="shared" si="9"/>
        <v>#N/A</v>
      </c>
      <c r="D78" t="e">
        <f t="shared" si="10"/>
        <v>#N/A</v>
      </c>
      <c r="E78" t="e">
        <f t="shared" si="11"/>
        <v>#N/A</v>
      </c>
    </row>
    <row r="79" spans="1:5" x14ac:dyDescent="0.15">
      <c r="A79">
        <v>78</v>
      </c>
      <c r="B79" t="e">
        <f t="shared" si="8"/>
        <v>#N/A</v>
      </c>
      <c r="C79" t="e">
        <f t="shared" si="9"/>
        <v>#N/A</v>
      </c>
      <c r="D79" t="e">
        <f t="shared" si="10"/>
        <v>#N/A</v>
      </c>
      <c r="E79" t="e">
        <f t="shared" si="11"/>
        <v>#N/A</v>
      </c>
    </row>
    <row r="80" spans="1:5" x14ac:dyDescent="0.15">
      <c r="A80">
        <v>79</v>
      </c>
      <c r="B80" t="e">
        <f t="shared" si="8"/>
        <v>#N/A</v>
      </c>
      <c r="C80" t="e">
        <f t="shared" si="9"/>
        <v>#N/A</v>
      </c>
      <c r="D80" t="e">
        <f t="shared" si="10"/>
        <v>#N/A</v>
      </c>
      <c r="E80" t="e">
        <f t="shared" si="11"/>
        <v>#N/A</v>
      </c>
    </row>
    <row r="81" spans="1:5" x14ac:dyDescent="0.15">
      <c r="A81">
        <v>80</v>
      </c>
      <c r="B81" t="e">
        <f t="shared" si="8"/>
        <v>#N/A</v>
      </c>
      <c r="C81" t="e">
        <f t="shared" si="9"/>
        <v>#N/A</v>
      </c>
      <c r="D81" t="e">
        <f t="shared" si="10"/>
        <v>#N/A</v>
      </c>
      <c r="E81" t="e">
        <f t="shared" si="11"/>
        <v>#N/A</v>
      </c>
    </row>
  </sheetData>
  <sheetProtection password="CC7F" sheet="1" objects="1" scenarios="1"/>
  <phoneticPr fontId="2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参加者リスト</vt:lpstr>
      <vt:lpstr>男子シングルス</vt:lpstr>
      <vt:lpstr>女子シングルス</vt:lpstr>
      <vt:lpstr>確認表</vt:lpstr>
      <vt:lpstr>アサミ用参加会員名簿</vt:lpstr>
      <vt:lpstr>アサミ名簿</vt:lpstr>
      <vt:lpstr>一覧女子</vt:lpstr>
      <vt:lpstr>一覧男子</vt:lpstr>
      <vt:lpstr>確認用</vt:lpstr>
      <vt:lpstr>女子リスト</vt:lpstr>
      <vt:lpstr>男子リスト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tokus</cp:lastModifiedBy>
  <cp:revision/>
  <cp:lastPrinted>2016-08-29T00:47:32Z</cp:lastPrinted>
  <dcterms:created xsi:type="dcterms:W3CDTF">2014-02-22T11:51:26Z</dcterms:created>
  <dcterms:modified xsi:type="dcterms:W3CDTF">2022-02-21T08:21:49Z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